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2BCBD4D-4021-4B71-9E1D-188BC87F5E27}" xr6:coauthVersionLast="47" xr6:coauthVersionMax="47" xr10:uidLastSave="{00000000-0000-0000-0000-000000000000}"/>
  <bookViews>
    <workbookView xWindow="53880" yWindow="-120" windowWidth="25440" windowHeight="15270" activeTab="4" xr2:uid="{00000000-000D-0000-FFFF-FFFF00000000}"/>
  </bookViews>
  <sheets>
    <sheet name="Sources" sheetId="9" r:id="rId1"/>
    <sheet name="Féminicides - DAV" sheetId="1" r:id="rId2"/>
    <sheet name="Victimation - VRS, SSMSI" sheetId="7" r:id="rId3"/>
    <sheet name="Police_Gendarmerie - SSMSI" sheetId="3" r:id="rId4"/>
    <sheet name="Affaires traitées - SSER"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69" i="2" l="1"/>
  <c r="AA166" i="2" s="1"/>
  <c r="Z169" i="2"/>
  <c r="Z166" i="2" s="1"/>
  <c r="Y169" i="2"/>
  <c r="X169" i="2"/>
  <c r="Y176" i="2"/>
  <c r="T176" i="2"/>
  <c r="S176" i="2"/>
  <c r="AA172" i="2"/>
  <c r="Z172" i="2"/>
  <c r="Y172" i="2"/>
  <c r="X172" i="2"/>
  <c r="T172" i="2"/>
  <c r="S172" i="2"/>
  <c r="V169" i="2"/>
  <c r="V166" i="2" s="1"/>
  <c r="U169" i="2"/>
  <c r="U166" i="2" s="1"/>
  <c r="T169" i="2"/>
  <c r="S169" i="2"/>
  <c r="Q176" i="2"/>
  <c r="P176" i="2"/>
  <c r="O176" i="2"/>
  <c r="N176" i="2"/>
  <c r="Q172" i="2"/>
  <c r="P172" i="2"/>
  <c r="O172" i="2"/>
  <c r="N172" i="2"/>
  <c r="Q169" i="2"/>
  <c r="Q166" i="2" s="1"/>
  <c r="P169" i="2"/>
  <c r="P166" i="2" s="1"/>
  <c r="O169" i="2"/>
  <c r="N169" i="2"/>
  <c r="K176" i="2"/>
  <c r="J176" i="2"/>
  <c r="K172" i="2"/>
  <c r="J172" i="2"/>
  <c r="L169" i="2"/>
  <c r="L166" i="2" s="1"/>
  <c r="K169" i="2"/>
  <c r="K166" i="2" s="1"/>
  <c r="J169" i="2"/>
  <c r="I169" i="2"/>
  <c r="E176" i="2"/>
  <c r="E172" i="2"/>
  <c r="D172" i="2"/>
  <c r="E163" i="2"/>
  <c r="F163" i="2"/>
  <c r="G163" i="2"/>
  <c r="D163" i="2"/>
  <c r="Q128" i="2"/>
  <c r="N128" i="2"/>
  <c r="K128" i="2"/>
  <c r="H128" i="2"/>
  <c r="E128" i="2"/>
  <c r="J125" i="2"/>
  <c r="O125" i="2"/>
  <c r="L125" i="2"/>
  <c r="I125" i="2"/>
  <c r="F125" i="2"/>
  <c r="C125" i="2"/>
  <c r="O121" i="2"/>
  <c r="L121" i="2"/>
  <c r="I121" i="2"/>
  <c r="F121" i="2"/>
  <c r="C121" i="2"/>
  <c r="F118" i="2"/>
  <c r="G118" i="2"/>
  <c r="I118" i="2"/>
  <c r="J118" i="2"/>
  <c r="L118" i="2"/>
  <c r="M118" i="2"/>
  <c r="O118" i="2"/>
  <c r="P118" i="2"/>
  <c r="N120" i="2"/>
  <c r="Q120" i="2"/>
  <c r="K120" i="2"/>
  <c r="H120" i="2"/>
  <c r="E120" i="2"/>
  <c r="E119" i="2"/>
  <c r="D118" i="2"/>
  <c r="C118" i="2"/>
  <c r="D112" i="2"/>
  <c r="C112" i="2"/>
  <c r="E118" i="2" l="1"/>
  <c r="Q118" i="2"/>
  <c r="K118" i="2"/>
  <c r="C115" i="2"/>
  <c r="N118" i="2"/>
  <c r="H118" i="2"/>
  <c r="D93" i="3" l="1"/>
  <c r="E130" i="3" l="1"/>
  <c r="F130" i="3"/>
  <c r="G130" i="3"/>
  <c r="H130" i="3" s="1"/>
  <c r="I130" i="3"/>
  <c r="J130" i="3" s="1"/>
  <c r="E124" i="3"/>
  <c r="F124" i="3" s="1"/>
  <c r="G124" i="3"/>
  <c r="H124" i="3" s="1"/>
  <c r="I124" i="3"/>
  <c r="J124" i="3" s="1"/>
  <c r="E118" i="3"/>
  <c r="F118" i="3" s="1"/>
  <c r="G118" i="3"/>
  <c r="I118" i="3"/>
  <c r="C130" i="3"/>
  <c r="D130" i="3" s="1"/>
  <c r="C124" i="3"/>
  <c r="D124" i="3" s="1"/>
  <c r="C118" i="3"/>
  <c r="J123" i="3"/>
  <c r="H123" i="3"/>
  <c r="H121" i="3"/>
  <c r="D121" i="3"/>
  <c r="J120" i="3"/>
  <c r="E102" i="3"/>
  <c r="F102" i="3" s="1"/>
  <c r="E96" i="3"/>
  <c r="F96" i="3" s="1"/>
  <c r="E90" i="3"/>
  <c r="F90" i="3" s="1"/>
  <c r="C102" i="3"/>
  <c r="D102" i="3" s="1"/>
  <c r="C96" i="3"/>
  <c r="D96" i="3" s="1"/>
  <c r="H118" i="3" l="1"/>
  <c r="G135" i="3"/>
  <c r="J118" i="3"/>
  <c r="E135" i="3"/>
  <c r="F135" i="3" s="1"/>
  <c r="D118" i="3"/>
  <c r="C135" i="3"/>
  <c r="I135" i="3"/>
  <c r="I107" i="3"/>
  <c r="K107" i="3"/>
  <c r="J107" i="3"/>
  <c r="L107" i="3"/>
  <c r="G107" i="3"/>
  <c r="E107" i="3"/>
  <c r="F107" i="3" s="1"/>
  <c r="M107" i="3"/>
  <c r="C90" i="3"/>
  <c r="D90" i="3" s="1"/>
  <c r="H107" i="3"/>
  <c r="D169" i="2"/>
  <c r="E169" i="2"/>
  <c r="H135" i="3" l="1"/>
  <c r="J135" i="3"/>
  <c r="D135" i="3"/>
  <c r="C107" i="3"/>
  <c r="D107" i="3" s="1"/>
  <c r="E122" i="2"/>
  <c r="E123" i="2"/>
  <c r="E126" i="2"/>
  <c r="E113" i="2"/>
  <c r="E112" i="2" s="1"/>
  <c r="E43" i="2"/>
  <c r="P43" i="2"/>
  <c r="O43" i="2"/>
  <c r="M43" i="2"/>
  <c r="L43" i="2"/>
  <c r="J43" i="2"/>
  <c r="I43" i="2"/>
  <c r="G43" i="2"/>
  <c r="F43" i="2"/>
  <c r="N40" i="2"/>
  <c r="N39" i="2"/>
  <c r="N38" i="2"/>
  <c r="N35" i="2"/>
  <c r="K38" i="2"/>
  <c r="H38" i="2"/>
  <c r="H39" i="2"/>
  <c r="H41" i="2"/>
  <c r="H37" i="2"/>
  <c r="E32" i="2"/>
  <c r="E33" i="2"/>
  <c r="E37" i="2"/>
  <c r="E38" i="2"/>
  <c r="E39" i="2"/>
  <c r="E41" i="2"/>
  <c r="E31" i="2"/>
  <c r="N43" i="2" l="1"/>
  <c r="H43" i="2"/>
  <c r="K43" i="2"/>
  <c r="Q43" i="2"/>
  <c r="H80" i="3" l="1"/>
  <c r="I80" i="3"/>
  <c r="J80" i="3"/>
  <c r="K80" i="3"/>
  <c r="L80" i="3"/>
  <c r="M80" i="3"/>
  <c r="G80" i="3"/>
  <c r="E80" i="3"/>
  <c r="M64" i="3"/>
  <c r="N64" i="3"/>
  <c r="O64" i="3"/>
  <c r="P64" i="3"/>
  <c r="Q64" i="3"/>
  <c r="R64" i="3"/>
  <c r="S64" i="3"/>
  <c r="T64" i="3"/>
  <c r="U64" i="3"/>
  <c r="V64" i="3"/>
  <c r="W64" i="3"/>
  <c r="X64" i="3"/>
  <c r="F64" i="3"/>
  <c r="G64" i="3"/>
  <c r="H64" i="3"/>
  <c r="I64" i="3"/>
  <c r="J64" i="3"/>
  <c r="K64" i="3"/>
  <c r="L64" i="3"/>
  <c r="D64" i="3"/>
  <c r="E64" i="3"/>
  <c r="C64" i="3"/>
  <c r="D78" i="3" l="1"/>
  <c r="D76" i="3"/>
  <c r="D74" i="3"/>
  <c r="D80" i="3" l="1"/>
  <c r="K113" i="2"/>
  <c r="N113" i="2"/>
  <c r="Q113" i="2"/>
  <c r="H119" i="2"/>
  <c r="K119" i="2"/>
  <c r="N119" i="2"/>
  <c r="Q119" i="2"/>
  <c r="H122" i="2"/>
  <c r="K122" i="2"/>
  <c r="N122" i="2"/>
  <c r="Q122" i="2"/>
  <c r="H123" i="2"/>
  <c r="K123" i="2"/>
  <c r="N123" i="2"/>
  <c r="Q123" i="2"/>
  <c r="K124" i="2"/>
  <c r="N124" i="2"/>
  <c r="K126" i="2"/>
  <c r="N126" i="2"/>
  <c r="H31" i="2"/>
  <c r="K31" i="2"/>
  <c r="N31" i="2"/>
  <c r="Q31" i="2"/>
  <c r="H32" i="2"/>
  <c r="K32" i="2"/>
  <c r="N32" i="2"/>
  <c r="Q32" i="2"/>
  <c r="H33" i="2"/>
  <c r="K33" i="2"/>
  <c r="N33" i="2"/>
  <c r="Q33" i="2"/>
  <c r="H34" i="2"/>
  <c r="N34" i="2"/>
  <c r="N36" i="2"/>
  <c r="K37" i="2"/>
  <c r="N37" i="2"/>
  <c r="Q37" i="2"/>
</calcChain>
</file>

<file path=xl/sharedStrings.xml><?xml version="1.0" encoding="utf-8"?>
<sst xmlns="http://schemas.openxmlformats.org/spreadsheetml/2006/main" count="830" uniqueCount="199">
  <si>
    <t>Homicides de "rivaux"</t>
  </si>
  <si>
    <t>-</t>
  </si>
  <si>
    <t>% de femmes parmi les victimes</t>
  </si>
  <si>
    <t>Viols</t>
  </si>
  <si>
    <t>Agressions sexuelles</t>
  </si>
  <si>
    <t>TOTAL</t>
  </si>
  <si>
    <t>Meurtre ou empoisonnement</t>
  </si>
  <si>
    <t>Torture ou acte de barbarie</t>
  </si>
  <si>
    <t>nc</t>
  </si>
  <si>
    <t>Violences sexuelles</t>
  </si>
  <si>
    <t>Menaces</t>
  </si>
  <si>
    <t>&lt;5</t>
  </si>
  <si>
    <t>Champ : France (dont COM)</t>
  </si>
  <si>
    <t>Champ : France</t>
  </si>
  <si>
    <t>En % de la population</t>
  </si>
  <si>
    <t>Femmes</t>
  </si>
  <si>
    <t>Hommes</t>
  </si>
  <si>
    <t>Harcèlement</t>
  </si>
  <si>
    <t>Victimes total</t>
  </si>
  <si>
    <t>Non-respect d'une ordonnance de protection</t>
  </si>
  <si>
    <t>Administration de substances nuisibles</t>
  </si>
  <si>
    <t>dont appels téléphoniques ou messages malveillants</t>
  </si>
  <si>
    <t>Atteintes à l'intimité ou à la vie privée</t>
  </si>
  <si>
    <t>Injures, diffamations</t>
  </si>
  <si>
    <t>Harcèlement sexuel ou voyeurisme</t>
  </si>
  <si>
    <t>dont sur victime mineure</t>
  </si>
  <si>
    <t>Ensemble</t>
  </si>
  <si>
    <t>Poursuites</t>
  </si>
  <si>
    <t>Total</t>
  </si>
  <si>
    <t>Nombre de victimes sur un an</t>
  </si>
  <si>
    <t>Au moins une situation de harcèlement sexuel</t>
  </si>
  <si>
    <t>AU MOINS UNE VIOLENCE SEXUELLE</t>
  </si>
  <si>
    <t>En ‰ de la population</t>
  </si>
  <si>
    <t>Au moins un viol</t>
  </si>
  <si>
    <t>Au moins une tentative de viol</t>
  </si>
  <si>
    <t>Au moins une agression sexuelle</t>
  </si>
  <si>
    <t>Violences physiques</t>
  </si>
  <si>
    <t>Violences verbales ou psychologiques</t>
  </si>
  <si>
    <t>AU MOINS UN TYPE DE VIOLENCES AU SEIN DU COUPLE</t>
  </si>
  <si>
    <t>SD : sous le seuil de diffusion</t>
  </si>
  <si>
    <t>Viols ou tentatives de viol</t>
  </si>
  <si>
    <t>Violences volontaires, avec ou sans incapacité totale de travail (ITT)</t>
  </si>
  <si>
    <t>dont avec ITT &gt; 8 jours</t>
  </si>
  <si>
    <t>Agressions ou atteintes sexuelles</t>
  </si>
  <si>
    <t>Délits</t>
  </si>
  <si>
    <t>Contraventions</t>
  </si>
  <si>
    <t>dont par une personne abusant de l'autorité que lui confère sa fonction</t>
  </si>
  <si>
    <t>dont sur un ou une mineure de 15 ans</t>
  </si>
  <si>
    <t>dont sur une personne vulnérable ou en situation de précarité économique ou sociale</t>
  </si>
  <si>
    <t>dont en réunion</t>
  </si>
  <si>
    <t>dont dans un moyen de transport collectif de voyageurs et voyageuses</t>
  </si>
  <si>
    <t>dont dans un accès à un moyen de transport collectif de voyageurs et voyageuses</t>
  </si>
  <si>
    <t>dont en raison de l'orientation sexuelle de la victime</t>
  </si>
  <si>
    <t>dont récidive</t>
  </si>
  <si>
    <t>Victimes âgées de moins de 15 ans</t>
  </si>
  <si>
    <t>Victimes âgées de plus de 18 ans</t>
  </si>
  <si>
    <t>Victimes âgées de 15 à 17 ans</t>
  </si>
  <si>
    <t>Harcèlement sexuel</t>
  </si>
  <si>
    <t>Femmes victimes</t>
  </si>
  <si>
    <t>Hommes victimes</t>
  </si>
  <si>
    <t>dont au sein du couple</t>
  </si>
  <si>
    <t>dont intrafamilial (hors au sein du couple)</t>
  </si>
  <si>
    <t>Agressions sexuelles ou atteintes sexuelles</t>
  </si>
  <si>
    <t>Harcèlement sexuel, voyeurisme, outrages sexistes et sexistes délictuels, exhibition sexuelle</t>
  </si>
  <si>
    <t>Mis en cause total</t>
  </si>
  <si>
    <t>% d'hommes parmi les mis en cause</t>
  </si>
  <si>
    <t>Exhibition sexuelle</t>
  </si>
  <si>
    <t>Hommes mis en cause</t>
  </si>
  <si>
    <t>Femmes mises en cause</t>
  </si>
  <si>
    <t>Inopportunités des poursuites</t>
  </si>
  <si>
    <t>Total condamnations</t>
  </si>
  <si>
    <t>Condamnations concernant des hommes</t>
  </si>
  <si>
    <t>Condamnations concernant des femmes</t>
  </si>
  <si>
    <t>Les données de chaque ligne ne peuvent être additionnées</t>
  </si>
  <si>
    <t>Total des mis en cause</t>
  </si>
  <si>
    <t>SD</t>
  </si>
  <si>
    <t>Femmes, filles</t>
  </si>
  <si>
    <t>Hommes, garçons</t>
  </si>
  <si>
    <t>Majeures</t>
  </si>
  <si>
    <t>Mineures</t>
  </si>
  <si>
    <t>Majeurs</t>
  </si>
  <si>
    <t>Mineurs</t>
  </si>
  <si>
    <t>Agressions sexuelles (ou atteintes sexuelles)</t>
  </si>
  <si>
    <t>En état de récidive</t>
  </si>
  <si>
    <t>En état de réitération</t>
  </si>
  <si>
    <t>Hors état de récidive ou de réitération</t>
  </si>
  <si>
    <t>Total des peines</t>
  </si>
  <si>
    <t>Emprisonnement ou réclusion</t>
  </si>
  <si>
    <t>dont ferme ou en partie ferme</t>
  </si>
  <si>
    <t>Amende</t>
  </si>
  <si>
    <t>Autres peines</t>
  </si>
  <si>
    <t>2023</t>
  </si>
  <si>
    <t>2022</t>
  </si>
  <si>
    <t>2021</t>
  </si>
  <si>
    <t>2020</t>
  </si>
  <si>
    <t>Dont enfants tué·e·s en même temps que l'autre parent</t>
  </si>
  <si>
    <t>Dont enfants tué·e·s dans le cadre de violences au sein du couple sans que l'autre parent ne soit tué/e</t>
  </si>
  <si>
    <t>Source : Etudes nationales sur les morts violentes au sein du couple, années 2006 à 2024, Délégation aux victimes (DAV), ministère de l’Intérieur</t>
  </si>
  <si>
    <r>
      <rPr>
        <b/>
        <sz val="10"/>
        <rFont val="Marianne"/>
      </rPr>
      <t>Figure 5</t>
    </r>
    <r>
      <rPr>
        <sz val="10"/>
        <rFont val="Marianne"/>
      </rPr>
      <t>. Nombre d'infractions pour outrages sexistes et sexuels enregistrées par les services de police et de gendarmerie, 2018-2024</t>
    </r>
  </si>
  <si>
    <t>Lecture : en 2024, 3 226 infractions pour outrages sexistes et sexuels ont été enregistrées par les forces de sécurité intérieure. Parmi elles, 2 381 étaient des contraventions</t>
  </si>
  <si>
    <r>
      <rPr>
        <b/>
        <sz val="10"/>
        <rFont val="Marianne"/>
      </rPr>
      <t>Figure 6.</t>
    </r>
    <r>
      <rPr>
        <sz val="10"/>
        <rFont val="Marianne"/>
      </rPr>
      <t xml:space="preserve"> Nombre de victimes de viols, tentatives de viols, agressions sexuelles, atteintes sexuelles et harcèlement sexuel enregistrées par les services de police et de gendarmerie, 2016-2024</t>
    </r>
  </si>
  <si>
    <t>Lecture : en 2024, 46 297 victimes de viols ou tentatives de viol ont été enregistrées par les forces de sécurité intérieure. Parmi elles, 41 057 étaient des femmes</t>
  </si>
  <si>
    <r>
      <rPr>
        <b/>
        <sz val="10"/>
        <rFont val="Marianne"/>
      </rPr>
      <t>Figure 7.</t>
    </r>
    <r>
      <rPr>
        <sz val="10"/>
        <rFont val="Marianne"/>
      </rPr>
      <t xml:space="preserve"> Nombre de victimes de violences sexuelles (viols et tentatives, agressions et atteintes sexuelles, harcèlement sexuel, voyeurisme, outrages sexistes et sexuels délictuels, exhibition sexuelle) enregistrées par les services de police et de gendarmerie, 2016-2024</t>
    </r>
  </si>
  <si>
    <t>Lecture : en 2024, 11 795 victimes de violences sexuelles au sein du couple ont été enregistrées par les forces de sécurité intérieure</t>
  </si>
  <si>
    <t>Harcèlement sexuel, voyeurisme</t>
  </si>
  <si>
    <t>Proxénétisme</t>
  </si>
  <si>
    <t>Infanticides</t>
  </si>
  <si>
    <t>Dont tentatives d'homicide</t>
  </si>
  <si>
    <t>Dont tentatives de féminicide</t>
  </si>
  <si>
    <t>Féminicides et homicides "collatéraux"</t>
  </si>
  <si>
    <t>Mariage forcé</t>
  </si>
  <si>
    <t>Voyeurisme</t>
  </si>
  <si>
    <t>TOTAL (hors mariages forcés)</t>
  </si>
  <si>
    <t>so</t>
  </si>
  <si>
    <t>Torture et acte de barbarie</t>
  </si>
  <si>
    <t>dont avec ITT ≤ 8 jours ou sans ITT</t>
  </si>
  <si>
    <t>donc avec ITT ≤ 8 jours ou sans ITT</t>
  </si>
  <si>
    <t>VIOLENCES PHYSIQUES</t>
  </si>
  <si>
    <t>VIOLENCES VERBALES ET PSYCHOLOGIQUES</t>
  </si>
  <si>
    <t>VIOLENCES SEXUELLES</t>
  </si>
  <si>
    <t>dont sans ITT ou avec ITT ≤ 8 jours</t>
  </si>
  <si>
    <t>FEMINICIDES OU HOMICIDES</t>
  </si>
  <si>
    <t>Violence ayant entraîné le mort</t>
  </si>
  <si>
    <t>Menace</t>
  </si>
  <si>
    <t>Viol</t>
  </si>
  <si>
    <t>Agression sexuelle</t>
  </si>
  <si>
    <t>Violence et administration de substances nuisibles ayant entraîné une mutilation ou infirmité permanente</t>
  </si>
  <si>
    <t>Féminicides directs au sein du couple</t>
  </si>
  <si>
    <t>Homicides directs au sein du couple</t>
  </si>
  <si>
    <t>Tentatives de féminicides ou homicides directs</t>
  </si>
  <si>
    <t>Au moins une situation d'exhibition sexuelle ou envoi d'images à caractère sexuel et non sollicitées</t>
  </si>
  <si>
    <t>Captation, enregistrement ou diffusion, sans l’accord de la victime, de paroles ou images à caractère sexuel</t>
  </si>
  <si>
    <r>
      <rPr>
        <b/>
        <sz val="10"/>
        <rFont val="Marianne"/>
      </rPr>
      <t>Figure 1.</t>
    </r>
    <r>
      <rPr>
        <sz val="10"/>
        <rFont val="Marianne"/>
      </rPr>
      <t xml:space="preserve"> Nombre de victimes de (tentatives de) féminicides ou homicides directs liés aux violences au sein du couple, et nombre de suicide des agresseurs, 2006-2024</t>
    </r>
  </si>
  <si>
    <t>Suicide des agresseurs</t>
  </si>
  <si>
    <t>Lecture : en 2024, 107 femmes ont été victimes d'un féminicide direct au sein du couple</t>
  </si>
  <si>
    <r>
      <rPr>
        <b/>
        <sz val="10"/>
        <rFont val="Marianne"/>
      </rPr>
      <t>Figure 2.</t>
    </r>
    <r>
      <rPr>
        <sz val="10"/>
        <rFont val="Marianne"/>
      </rPr>
      <t xml:space="preserve"> Effectifs et proportions de personnes âgées de 18 ans et plus victimes de harcèlement sexuel et/ou d’exhibition sexuelle ou envoi d’images à caractère sexuel et non sollicitées en 2023</t>
    </r>
  </si>
  <si>
    <t>Source : Enquête "Vécu et ressenti en matière de sécurité" (VRS) - SSMSI - 2024</t>
  </si>
  <si>
    <t>Champ : Personnes âgées de 18 ans et plus vivant en logement ordinaire en France hexagonale, Martinique, Guadeloupe ou à La Réunion</t>
  </si>
  <si>
    <t>Lecture : 1 155 000 femmes ont déclaré avoir été victimes d'au moins une situation de harcèlement sexuel en 2023</t>
  </si>
  <si>
    <t>Lecture : 76 000 femmes ont déclaré avoir été victimes d'au moins un viol en 2023</t>
  </si>
  <si>
    <r>
      <rPr>
        <b/>
        <sz val="10"/>
        <rFont val="Marianne"/>
      </rPr>
      <t xml:space="preserve">Figure 4. </t>
    </r>
    <r>
      <rPr>
        <sz val="10"/>
        <rFont val="Marianne"/>
      </rPr>
      <t>Effectifs et proportions de personnes âgées de 18 ans et plus victimes de violences au sein du couple en 2023</t>
    </r>
  </si>
  <si>
    <r>
      <rPr>
        <b/>
        <sz val="10"/>
        <rFont val="Marianne"/>
      </rPr>
      <t>Figure 3.</t>
    </r>
    <r>
      <rPr>
        <sz val="10"/>
        <rFont val="Marianne"/>
      </rPr>
      <t>Effectifs et proportions de personnes âgées de 18 ans et plus victimes de viols, tentatives de viol et/ou agressions sexuelles en 2023</t>
    </r>
  </si>
  <si>
    <t>Lecture : 137 000 femmes ont déclaré avoir été victimes de violences sexuelles au sein du couple en 2023</t>
  </si>
  <si>
    <t>Source : Bases statistiques des infractions enregistrées ou élucidées par les services de police et de gendarmerie nationales entre 2018 et 2024</t>
  </si>
  <si>
    <t>Source : Bases statistiques des victimes de crimes et délits enregistrés par les services de police et de gendarmerie nationales entre 2016 et 2024 - SSMSI</t>
  </si>
  <si>
    <r>
      <rPr>
        <b/>
        <sz val="10"/>
        <rFont val="Marianne"/>
      </rPr>
      <t>Figure 8.</t>
    </r>
    <r>
      <rPr>
        <sz val="10"/>
        <rFont val="Marianne"/>
      </rPr>
      <t xml:space="preserve"> Nombre de victimes de violences sexuelles (viols et tentatives, agressions et atteintes sexuelles, harcèlement sexuel, voyeurisme, outrages sexistes et sexuels délictuels, exhibition sexuelle) enregistrées par les services de police et de gendarmerie selon le type de violences, 2016-2024</t>
    </r>
  </si>
  <si>
    <t>Harcèlement sexuel, voyeurisme, outrages sexistes et sexuels délictuels ou exhibition sexuelle</t>
  </si>
  <si>
    <t>Lecture : en 2024, 45 368 femmes majeures victimes de violences sexuelles ont été enregistrées par les forces de sécurité intérieure</t>
  </si>
  <si>
    <r>
      <rPr>
        <b/>
        <sz val="10"/>
        <rFont val="Marianne"/>
      </rPr>
      <t xml:space="preserve">Figure 9. </t>
    </r>
    <r>
      <rPr>
        <sz val="10"/>
        <rFont val="Marianne"/>
      </rPr>
      <t>Nombre de mis en cause pour violences sexuelles (viols et tentatives, agressions et atteintes sexuelles, harcèlement sexuel, voyeurisme, outrages sexistes et sexuels délictuels, exhibition sexuelle) enregistrés par les services de police et de gendarmerie, 2016-2024</t>
    </r>
  </si>
  <si>
    <t>Lecture : en 2024, 68 202 mis en cause pour violences sexuelles ont été enregistrés par les forces de sécurité intérieure</t>
  </si>
  <si>
    <t>Source : Base statistique des mis en cause pour crimes et délits enregistrés par les services de police et de gendarmerie nationales entre 2016 et 2024 - SSMSI</t>
  </si>
  <si>
    <t>2019</t>
  </si>
  <si>
    <t>2018</t>
  </si>
  <si>
    <t>2017</t>
  </si>
  <si>
    <t>2016</t>
  </si>
  <si>
    <t>Champ : France, personnes âgées de 15 ans et plus</t>
  </si>
  <si>
    <t>Lecture : en 2024, 271 848 victimes de violences au sein du couple ont été enregistrées par les forces de sécurité intérieure. Parmi elles, 84 % étaient des femmes</t>
  </si>
  <si>
    <t>Source : Bases statistiques des mis en cause pour crimes et délits enregistrés par les services de police et de gendarmerie nationales entre 2016 et 2024 - SSMSI</t>
  </si>
  <si>
    <t>Lecture : en 2024, 213 958 mis en cause pour violences au sein du couple ont été enregistrés par les forces de sécurité intérieure. Parmi eux, 85 % étaient des hommes</t>
  </si>
  <si>
    <t>Champ : France (hors COM)</t>
  </si>
  <si>
    <t>nc : effectif supérieur ou égal à 5, non communiqué en raison du secret statistique. &lt;5 : effectif non nul et strictement inférieur à 5, non communiqué en raison du secret statistique</t>
  </si>
  <si>
    <t>Atteinte sexuelle</t>
  </si>
  <si>
    <t>Outrage sexiste et sexuel</t>
  </si>
  <si>
    <t>Atteinte à la vie privée</t>
  </si>
  <si>
    <t xml:space="preserve">Administration à l'insu de la personne victime, d'une substance de nature à altérer son discernement ou le contrôle de ses actes pour commettre un viol ou une agression sexuelle </t>
  </si>
  <si>
    <t>Lecture : en 2024, les parquets des tribunaux judiciaires ont traité le cas de 18 781 mis en cause pour lesquels la nature de l'affaire ou de l'infraction relevait du viol. Parmi eux, 18 129 étaient des hommes</t>
  </si>
  <si>
    <t>Total (hors mariage forcé)</t>
  </si>
  <si>
    <t>Outrage sexiste et sexuel contraventionnel</t>
  </si>
  <si>
    <t>Outrage sexiste et sexuel délictuel</t>
  </si>
  <si>
    <t>Lecture : en 2024, 8 953 condamnations définitives pour violences sexuelles ont été inscrites au Casier judiciaire</t>
  </si>
  <si>
    <t>so : sans objet</t>
  </si>
  <si>
    <t>Lecture : en 2024, 6 % des condamnés pour violences sexuelles étaient en état de récidive</t>
  </si>
  <si>
    <t>Source : ministère de la Justice, SG, SSER, fichier statistique du Casier judiciaire nationale des personnes physiques. Les données 2024 sont provisoires et les données 2023 sont semi-définitives</t>
  </si>
  <si>
    <t>Lecture : en 2024, 7 679 condamnations pour violences sexuelles comportaient une peine d'emprisonnement ou de réclusion</t>
  </si>
  <si>
    <t>Lecture : en 2024, les parquets des tribunaux judiciaires ont traité le cas de 145 389 mis en cause pour lesquels la nature de l'affaire ou de l'infraction relevait des violences au sein du couple. Parmi eux, 124 093 étaient des hommes</t>
  </si>
  <si>
    <t>Procédures alternatives réussies (dont compositions pénales exécutées)</t>
  </si>
  <si>
    <t xml:space="preserve">Violence et administration de substances nuisibles ayant entraîné la mort </t>
  </si>
  <si>
    <t>Autre violence et administration de substances nuisibles</t>
  </si>
  <si>
    <t>Lecture : en 2024, 42 229 condamnations définitives pour violences au sein du couple ont été inscrites au Casier judiciaire</t>
  </si>
  <si>
    <t>Violence et administration de substances nuisibles avec ITT ≤ 8 jours ou sans ITT</t>
  </si>
  <si>
    <t>Violence et administrations de substances nuisibles avec ITT &gt; 8 jours</t>
  </si>
  <si>
    <t>Lecture : en 2024, 22 % des condamnés pour violences au sein du couple étaient en état de récidive</t>
  </si>
  <si>
    <t>Lecture : en 2024, 36 847 condamnations pour violences au sein du couple comportaient une peine d'emprisonnement ou de réclusion</t>
  </si>
  <si>
    <r>
      <rPr>
        <b/>
        <sz val="10"/>
        <rFont val="Marianne"/>
      </rPr>
      <t>Les données présentées dans ce fichier sont issues de :</t>
    </r>
    <r>
      <rPr>
        <sz val="10"/>
        <rFont val="Marianne"/>
      </rPr>
      <t xml:space="preserve">
L'étude nationale sur les morts violentes au sein du couple (DAV) - 2024
L’enquête « Vécu et Ressenti en matière de Sécurité » (SSMSI) – 2024
La base des victimes des crimes et délits enregistrés par la police et la gendarmerie (SSMSI) – 2024
Les statistiques pénales et civiles du ministère de la Justice (SSER) – 2024
</t>
    </r>
  </si>
  <si>
    <r>
      <rPr>
        <b/>
        <sz val="10"/>
        <rFont val="Marianne"/>
      </rPr>
      <t>Figure 10.</t>
    </r>
    <r>
      <rPr>
        <sz val="10"/>
        <rFont val="Marianne"/>
      </rPr>
      <t xml:space="preserve"> Nombre de victimes de violences au sein du couple enregistrées par les forces de sécurité (hors féminicides et homicides), 2016-2024</t>
    </r>
  </si>
  <si>
    <r>
      <rPr>
        <b/>
        <sz val="10"/>
        <rFont val="Marianne"/>
      </rPr>
      <t>Figure 11.</t>
    </r>
    <r>
      <rPr>
        <sz val="10"/>
        <rFont val="Marianne"/>
      </rPr>
      <t xml:space="preserve"> Nombre de mis en cause pour violences au sein du couple enregistrées par les forces de sécurité (hors féminicides et homicides), 2016-2024</t>
    </r>
  </si>
  <si>
    <r>
      <rPr>
        <b/>
        <sz val="10"/>
        <rFont val="Marianne"/>
      </rPr>
      <t>Figure 12.</t>
    </r>
    <r>
      <rPr>
        <sz val="10"/>
        <rFont val="Marianne"/>
      </rPr>
      <t xml:space="preserve"> Les orientations des mis en cause pour au moins une infraction de violences sexuelles (hors au sein du couple) en 2024</t>
    </r>
  </si>
  <si>
    <t>Inopportunité des poursuites</t>
  </si>
  <si>
    <t>Non poursuivables</t>
  </si>
  <si>
    <t>Incitation à la mutilation sexuelle</t>
  </si>
  <si>
    <t>Mis en cause dont l'affaire a été classée sans suite</t>
  </si>
  <si>
    <t>Source : ministère de la Justice, SG, SSER, fichier statistique Cassiopée. Les données sont provisoires</t>
  </si>
  <si>
    <r>
      <rPr>
        <b/>
        <sz val="10"/>
        <rFont val="Marianne"/>
      </rPr>
      <t>Figure 13.</t>
    </r>
    <r>
      <rPr>
        <sz val="10"/>
        <rFont val="Marianne"/>
      </rPr>
      <t xml:space="preserve"> Les condamnations définitives pour violences sexuelles prononcées par les juridictions et inscrites au Casier judiciaire, selon l'infraction principale, 2020-2024</t>
    </r>
  </si>
  <si>
    <r>
      <rPr>
        <b/>
        <sz val="10"/>
        <rFont val="Marianne"/>
      </rPr>
      <t>Figure 14</t>
    </r>
    <r>
      <rPr>
        <sz val="10"/>
        <rFont val="Marianne"/>
      </rPr>
      <t>. Répartition des condamnés pour violences sexuelles selon leurs antécédents judiciaires et selon la nature de l’infraction principale, 2020-2024</t>
    </r>
  </si>
  <si>
    <r>
      <rPr>
        <b/>
        <sz val="10"/>
        <rFont val="Marianne"/>
      </rPr>
      <t>Figure 15</t>
    </r>
    <r>
      <rPr>
        <sz val="10"/>
        <rFont val="Marianne"/>
      </rPr>
      <t>. Les peines principales infligées pour violences sexuelles selon la nature de l'infraction, 2020-2024</t>
    </r>
  </si>
  <si>
    <r>
      <rPr>
        <b/>
        <sz val="10"/>
        <rFont val="Marianne"/>
      </rPr>
      <t xml:space="preserve">Figure 16. </t>
    </r>
    <r>
      <rPr>
        <sz val="10"/>
        <rFont val="Marianne"/>
      </rPr>
      <t>Les orientations des mis en cause pour au moins une infraction de violences au sein du couple en 2024</t>
    </r>
  </si>
  <si>
    <r>
      <rPr>
        <b/>
        <sz val="10"/>
        <rFont val="Marianne"/>
      </rPr>
      <t>Figure 17</t>
    </r>
    <r>
      <rPr>
        <sz val="10"/>
        <rFont val="Marianne"/>
      </rPr>
      <t>. Les condamnations définitives pour violences au sein du couple prononcées par les juridictions et inscrites au Casier judiciaire, selon l'infraction principale, 2020-2024</t>
    </r>
  </si>
  <si>
    <r>
      <rPr>
        <b/>
        <sz val="10"/>
        <rFont val="Marianne"/>
      </rPr>
      <t>Figure 18</t>
    </r>
    <r>
      <rPr>
        <sz val="10"/>
        <rFont val="Marianne"/>
      </rPr>
      <t>. Répartition des condamnés pour violences au sein du couple selon leurs antécédents judiciaires et selon la nature de l’infraction principale, 2020-2024</t>
    </r>
  </si>
  <si>
    <r>
      <rPr>
        <b/>
        <sz val="10"/>
        <rFont val="Marianne"/>
      </rPr>
      <t>Figure 19</t>
    </r>
    <r>
      <rPr>
        <sz val="10"/>
        <rFont val="Marianne"/>
      </rPr>
      <t>. Les peines principales infligées pour violences au sein du couple selon la nature de l'infraction, 2020-2024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</si>
</sst>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
  </numFmts>
  <fonts count="55" x14ac:knownFonts="1">
    <font>
      <sz val="10"/>
      <name val="Marianne"/>
    </font>
    <font>
      <sz val="11"/>
      <color theme="1"/>
      <name val="Marianne"/>
    </font>
    <font>
      <b/>
      <sz val="10"/>
      <color theme="1"/>
      <name val="Marianne"/>
    </font>
    <font>
      <i/>
      <sz val="8"/>
      <color theme="1"/>
      <name val="Marianne"/>
    </font>
    <font>
      <sz val="11"/>
      <color theme="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indexed="8"/>
      <name val="Calibri"/>
      <family val="2"/>
    </font>
    <font>
      <sz val="9"/>
      <name val="Marianne"/>
    </font>
    <font>
      <b/>
      <sz val="9"/>
      <name val="Marianne"/>
    </font>
    <font>
      <i/>
      <sz val="9"/>
      <name val="Marianne"/>
    </font>
    <font>
      <b/>
      <sz val="10"/>
      <name val="Marianne"/>
    </font>
    <font>
      <sz val="10"/>
      <name val="Marianne"/>
    </font>
    <font>
      <sz val="11"/>
      <name val="Marianne"/>
    </font>
    <font>
      <i/>
      <sz val="8"/>
      <name val="Marianne"/>
    </font>
    <font>
      <sz val="8"/>
      <name val="Marianne"/>
    </font>
    <font>
      <sz val="10"/>
      <color theme="4"/>
      <name val="Marianne"/>
    </font>
    <font>
      <b/>
      <sz val="10"/>
      <color theme="4"/>
      <name val="Marianne"/>
    </font>
    <font>
      <sz val="10"/>
      <color theme="5"/>
      <name val="Marianne"/>
    </font>
    <font>
      <sz val="10"/>
      <color theme="6"/>
      <name val="Marianne"/>
    </font>
    <font>
      <b/>
      <sz val="10"/>
      <color theme="6"/>
      <name val="Marianne"/>
    </font>
    <font>
      <b/>
      <sz val="10"/>
      <color theme="9"/>
      <name val="Marianne"/>
    </font>
    <font>
      <sz val="10"/>
      <color theme="1"/>
      <name val="Marianne ExtraBold"/>
    </font>
    <font>
      <b/>
      <sz val="10"/>
      <color theme="7"/>
      <name val="Marianne"/>
    </font>
    <font>
      <b/>
      <sz val="11"/>
      <color theme="1"/>
      <name val="Marianne"/>
    </font>
    <font>
      <b/>
      <sz val="11"/>
      <color theme="4"/>
      <name val="Marianne"/>
    </font>
    <font>
      <sz val="11"/>
      <color theme="5"/>
      <name val="Marianne"/>
    </font>
    <font>
      <b/>
      <sz val="11"/>
      <color theme="6"/>
      <name val="Marianne"/>
    </font>
    <font>
      <b/>
      <sz val="11"/>
      <color theme="7"/>
      <name val="Marianne"/>
    </font>
    <font>
      <i/>
      <sz val="9"/>
      <color theme="6"/>
      <name val="Marianne"/>
    </font>
    <font>
      <i/>
      <sz val="10"/>
      <color theme="4"/>
      <name val="Marianne"/>
    </font>
    <font>
      <i/>
      <sz val="10"/>
      <color theme="5"/>
      <name val="Marianne"/>
    </font>
    <font>
      <i/>
      <sz val="9"/>
      <color theme="4"/>
      <name val="Marianne"/>
    </font>
    <font>
      <i/>
      <sz val="9"/>
      <color theme="5"/>
      <name val="Marianne"/>
    </font>
    <font>
      <sz val="12"/>
      <name val="Marianne"/>
    </font>
    <font>
      <i/>
      <sz val="11"/>
      <name val="Calibri"/>
      <family val="2"/>
      <scheme val="minor"/>
    </font>
    <font>
      <i/>
      <sz val="10"/>
      <name val="Marianne"/>
    </font>
    <font>
      <b/>
      <i/>
      <sz val="10"/>
      <color theme="7"/>
      <name val="Marianne"/>
    </font>
    <font>
      <i/>
      <sz val="10"/>
      <color theme="7"/>
      <name val="Marianne"/>
    </font>
    <font>
      <b/>
      <i/>
      <sz val="10"/>
      <color theme="6"/>
      <name val="Marianne"/>
    </font>
    <font>
      <b/>
      <sz val="10"/>
      <color rgb="FF34BAB5"/>
      <name val="Marianne"/>
    </font>
    <font>
      <b/>
      <sz val="10"/>
      <color theme="5"/>
      <name val="Marianne"/>
    </font>
    <font>
      <i/>
      <sz val="10"/>
      <color theme="1"/>
      <name val="Marianne ExtraBold"/>
    </font>
    <font>
      <b/>
      <i/>
      <sz val="10"/>
      <color theme="9"/>
      <name val="Marianne"/>
    </font>
    <font>
      <sz val="9"/>
      <color theme="1"/>
      <name val="Marianne"/>
    </font>
  </fonts>
  <fills count="3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4BAB5"/>
        <bgColor indexed="64"/>
      </patternFill>
    </fill>
    <fill>
      <patternFill patternType="solid">
        <fgColor theme="7"/>
        <bgColor indexed="64"/>
      </patternFill>
    </fill>
    <fill>
      <patternFill patternType="solid">
        <fgColor theme="9"/>
        <bgColor indexed="64"/>
      </patternFill>
    </fill>
    <fill>
      <patternFill patternType="solid">
        <fgColor theme="6"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9099"/>
      </left>
      <right/>
      <top/>
      <bottom/>
      <diagonal/>
    </border>
    <border>
      <left/>
      <right style="thin">
        <color rgb="FF009099"/>
      </right>
      <top/>
      <bottom/>
      <diagonal/>
    </border>
    <border>
      <left/>
      <right style="thin">
        <color theme="9"/>
      </right>
      <top/>
      <bottom/>
      <diagonal/>
    </border>
  </borders>
  <cellStyleXfs count="52">
    <xf numFmtId="0" fontId="0" fillId="0" borderId="0">
      <alignment vertical="center" wrapText="1"/>
    </xf>
    <xf numFmtId="49" fontId="32" fillId="28" borderId="0" applyBorder="0" applyProtection="0">
      <alignment horizontal="center" vertical="center"/>
    </xf>
    <xf numFmtId="49" fontId="2" fillId="29" borderId="0" applyProtection="0">
      <alignment horizontal="center" vertical="center"/>
    </xf>
    <xf numFmtId="49" fontId="22" fillId="0" borderId="0" applyProtection="0">
      <alignment vertical="center"/>
    </xf>
    <xf numFmtId="49" fontId="2" fillId="27" borderId="0" applyProtection="0">
      <alignment vertical="center" wrapText="1"/>
    </xf>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1" applyNumberFormat="0" applyAlignment="0" applyProtection="0"/>
    <xf numFmtId="0" fontId="10" fillId="6" borderId="2" applyNumberFormat="0" applyAlignment="0" applyProtection="0"/>
    <xf numFmtId="0" fontId="11" fillId="6" borderId="1" applyNumberFormat="0" applyAlignment="0" applyProtection="0"/>
    <xf numFmtId="0" fontId="12" fillId="0" borderId="3" applyNumberFormat="0" applyFill="0" applyAlignment="0" applyProtection="0"/>
    <xf numFmtId="0" fontId="13" fillId="7" borderId="4" applyNumberFormat="0" applyAlignment="0" applyProtection="0"/>
    <xf numFmtId="0" fontId="14" fillId="0" borderId="0" applyNumberFormat="0" applyFill="0" applyBorder="0" applyAlignment="0" applyProtection="0"/>
    <xf numFmtId="0" fontId="4" fillId="8" borderId="5" applyNumberFormat="0" applyFont="0" applyAlignment="0" applyProtection="0"/>
    <xf numFmtId="49" fontId="24" fillId="0" borderId="0" applyFill="0" applyBorder="0" applyProtection="0">
      <alignment vertical="center"/>
    </xf>
    <xf numFmtId="0" fontId="15" fillId="0" borderId="6" applyNumberFormat="0" applyFill="0" applyAlignment="0" applyProtection="0"/>
    <xf numFmtId="3" fontId="32" fillId="28" borderId="0" applyProtection="0">
      <alignment horizontal="center" vertical="center"/>
    </xf>
    <xf numFmtId="0" fontId="4" fillId="9" borderId="0" applyNumberFormat="0" applyBorder="0" applyAlignment="0" applyProtection="0"/>
    <xf numFmtId="0" fontId="4" fillId="10" borderId="0" applyNumberFormat="0" applyBorder="0" applyAlignment="0" applyProtection="0"/>
    <xf numFmtId="0" fontId="16" fillId="11" borderId="0" applyNumberFormat="0" applyBorder="0" applyAlignment="0" applyProtection="0"/>
    <xf numFmtId="3" fontId="33" fillId="0" borderId="0" applyBorder="0" applyProtection="0">
      <alignment horizontal="center" vertical="center"/>
    </xf>
    <xf numFmtId="0" fontId="4" fillId="12" borderId="0" applyNumberFormat="0" applyBorder="0" applyAlignment="0" applyProtection="0"/>
    <xf numFmtId="0" fontId="4" fillId="13" borderId="0" applyNumberFormat="0" applyBorder="0" applyAlignment="0" applyProtection="0"/>
    <xf numFmtId="0" fontId="16" fillId="14" borderId="0" applyNumberFormat="0" applyBorder="0" applyAlignment="0" applyProtection="0"/>
    <xf numFmtId="3" fontId="2" fillId="29" borderId="0" applyBorder="0" applyProtection="0">
      <alignment horizontal="center" vertical="center"/>
    </xf>
    <xf numFmtId="0" fontId="4" fillId="15" borderId="0" applyNumberFormat="0" applyBorder="0" applyAlignment="0" applyProtection="0"/>
    <xf numFmtId="0" fontId="4" fillId="16" borderId="0" applyNumberFormat="0" applyBorder="0" applyAlignment="0" applyProtection="0"/>
    <xf numFmtId="0" fontId="16" fillId="17" borderId="0" applyNumberFormat="0" applyBorder="0" applyAlignment="0" applyProtection="0"/>
    <xf numFmtId="3" fontId="31" fillId="0" borderId="0" applyBorder="0" applyProtection="0">
      <alignment horizontal="center" vertical="center"/>
    </xf>
    <xf numFmtId="0" fontId="4" fillId="18" borderId="0" applyNumberFormat="0" applyBorder="0" applyAlignment="0" applyProtection="0"/>
    <xf numFmtId="0" fontId="4" fillId="19" borderId="0" applyNumberFormat="0" applyBorder="0" applyAlignment="0" applyProtection="0"/>
    <xf numFmtId="0" fontId="16" fillId="20" borderId="0" applyNumberFormat="0" applyBorder="0" applyAlignment="0" applyProtection="0"/>
    <xf numFmtId="3" fontId="2" fillId="27" borderId="0" applyProtection="0">
      <alignment horizontal="center" vertical="center"/>
    </xf>
    <xf numFmtId="0" fontId="4" fillId="21" borderId="0" applyNumberFormat="0" applyBorder="0" applyAlignment="0" applyProtection="0"/>
    <xf numFmtId="0" fontId="4" fillId="22" borderId="0" applyNumberFormat="0" applyBorder="0" applyAlignment="0" applyProtection="0"/>
    <xf numFmtId="0" fontId="16" fillId="23" borderId="0" applyNumberFormat="0" applyBorder="0" applyAlignment="0" applyProtection="0"/>
    <xf numFmtId="3" fontId="50" fillId="0" borderId="0" applyProtection="0">
      <alignment horizontal="center" vertical="center"/>
    </xf>
    <xf numFmtId="0" fontId="4" fillId="24" borderId="0" applyNumberFormat="0" applyBorder="0" applyAlignment="0" applyProtection="0"/>
    <xf numFmtId="0" fontId="4" fillId="25" borderId="0" applyNumberFormat="0" applyBorder="0" applyAlignment="0" applyProtection="0"/>
    <xf numFmtId="0" fontId="16" fillId="26" borderId="0" applyNumberFormat="0" applyBorder="0" applyAlignment="0" applyProtection="0"/>
    <xf numFmtId="0" fontId="17" fillId="0" borderId="0"/>
    <xf numFmtId="9" fontId="17" fillId="0" borderId="0" applyFont="0" applyFill="0" applyBorder="0" applyAlignment="0" applyProtection="0"/>
    <xf numFmtId="0" fontId="20" fillId="0" borderId="0">
      <alignment horizontal="right" vertical="center" wrapText="1"/>
    </xf>
    <xf numFmtId="164" fontId="4" fillId="0" borderId="0" applyFont="0" applyFill="0" applyBorder="0" applyAlignment="0" applyProtection="0"/>
    <xf numFmtId="9" fontId="4" fillId="0" borderId="0" applyFont="0" applyFill="0" applyBorder="0" applyAlignment="0" applyProtection="0"/>
    <xf numFmtId="43" fontId="17" fillId="0" borderId="0" applyFont="0" applyFill="0" applyBorder="0" applyAlignment="0" applyProtection="0"/>
    <xf numFmtId="3" fontId="26" fillId="0" borderId="0">
      <alignment horizontal="center" vertical="center"/>
    </xf>
    <xf numFmtId="3" fontId="28" fillId="0" borderId="0">
      <alignment horizontal="center" vertical="center"/>
    </xf>
    <xf numFmtId="3" fontId="29" fillId="0" borderId="0">
      <alignment horizontal="center" vertical="center"/>
    </xf>
    <xf numFmtId="9" fontId="22" fillId="0" borderId="0" applyFont="0" applyFill="0" applyBorder="0" applyAlignment="0" applyProtection="0"/>
  </cellStyleXfs>
  <cellXfs count="224">
    <xf numFmtId="0" fontId="0" fillId="0" borderId="0" xfId="0">
      <alignment vertical="center" wrapText="1"/>
    </xf>
    <xf numFmtId="0" fontId="3" fillId="0" borderId="0" xfId="0" applyFont="1" applyFill="1">
      <alignment vertical="center" wrapText="1"/>
    </xf>
    <xf numFmtId="0" fontId="1" fillId="0" borderId="0" xfId="0" applyFont="1" applyFill="1">
      <alignment vertical="center" wrapText="1"/>
    </xf>
    <xf numFmtId="0" fontId="21" fillId="0" borderId="0" xfId="0" applyFont="1" applyFill="1">
      <alignment vertical="center" wrapText="1"/>
    </xf>
    <xf numFmtId="0" fontId="23" fillId="0" borderId="0" xfId="0" applyFont="1" applyFill="1">
      <alignment vertical="center" wrapText="1"/>
    </xf>
    <xf numFmtId="0" fontId="23" fillId="0" borderId="0" xfId="0" applyFont="1" applyFill="1" applyAlignment="1"/>
    <xf numFmtId="0" fontId="24" fillId="0" borderId="0" xfId="0" applyFont="1" applyFill="1" applyAlignment="1">
      <alignment vertical="center" wrapText="1"/>
    </xf>
    <xf numFmtId="0" fontId="24" fillId="0" borderId="0" xfId="0" applyFont="1" applyFill="1">
      <alignment vertical="center" wrapText="1"/>
    </xf>
    <xf numFmtId="3" fontId="26" fillId="0" borderId="0" xfId="48">
      <alignment horizontal="center" vertical="center"/>
    </xf>
    <xf numFmtId="3" fontId="27" fillId="0" borderId="0" xfId="48" applyFont="1">
      <alignment horizontal="center" vertical="center"/>
    </xf>
    <xf numFmtId="3" fontId="28" fillId="0" borderId="0" xfId="49">
      <alignment horizontal="center" vertical="center"/>
    </xf>
    <xf numFmtId="3" fontId="30" fillId="0" borderId="0" xfId="50" applyFont="1">
      <alignment horizontal="center" vertical="center"/>
    </xf>
    <xf numFmtId="0" fontId="0" fillId="0" borderId="0" xfId="0">
      <alignment vertical="center" wrapText="1"/>
    </xf>
    <xf numFmtId="3" fontId="27" fillId="0" borderId="0" xfId="48" applyFont="1" applyBorder="1">
      <alignment horizontal="center" vertical="center"/>
    </xf>
    <xf numFmtId="3" fontId="28" fillId="0" borderId="0" xfId="49" applyBorder="1">
      <alignment horizontal="center" vertical="center"/>
    </xf>
    <xf numFmtId="3" fontId="30" fillId="0" borderId="0" xfId="50" applyFont="1" applyBorder="1">
      <alignment horizontal="center" vertical="center"/>
    </xf>
    <xf numFmtId="0" fontId="20" fillId="0" borderId="0" xfId="0" applyFont="1" applyFill="1" applyBorder="1" applyAlignment="1">
      <alignment horizontal="righ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0" fillId="0" borderId="0" xfId="0" applyBorder="1">
      <alignment vertical="center" wrapText="1"/>
    </xf>
    <xf numFmtId="49" fontId="24" fillId="0" borderId="0" xfId="16" applyFill="1">
      <alignment vertical="center"/>
    </xf>
    <xf numFmtId="3" fontId="32" fillId="28" borderId="0" xfId="18">
      <alignment horizontal="center" vertical="center"/>
    </xf>
    <xf numFmtId="3" fontId="33" fillId="0" borderId="0" xfId="22" applyBorder="1">
      <alignment horizontal="center" vertical="center"/>
    </xf>
    <xf numFmtId="3" fontId="31" fillId="0" borderId="0" xfId="30" applyBorder="1">
      <alignment horizontal="center" vertical="center"/>
    </xf>
    <xf numFmtId="3" fontId="33" fillId="0" borderId="0" xfId="22">
      <alignment horizontal="center" vertical="center"/>
    </xf>
    <xf numFmtId="49" fontId="2" fillId="29" borderId="0" xfId="2">
      <alignment horizontal="center" vertical="center"/>
    </xf>
    <xf numFmtId="3" fontId="35" fillId="0" borderId="0" xfId="48" applyFont="1">
      <alignment horizontal="center" vertical="center"/>
    </xf>
    <xf numFmtId="3" fontId="36" fillId="0" borderId="0" xfId="49" applyFont="1">
      <alignment horizontal="center" vertical="center"/>
    </xf>
    <xf numFmtId="3" fontId="37" fillId="0" borderId="0" xfId="50" applyFont="1">
      <alignment horizontal="center" vertical="center"/>
    </xf>
    <xf numFmtId="3" fontId="38" fillId="0" borderId="0" xfId="22" applyFont="1">
      <alignment horizontal="center" vertical="center"/>
    </xf>
    <xf numFmtId="3" fontId="39" fillId="0" borderId="0" xfId="50" applyFont="1" applyAlignment="1">
      <alignment horizontal="right" vertical="center"/>
    </xf>
    <xf numFmtId="3" fontId="40" fillId="0" borderId="0" xfId="48" applyFont="1" applyAlignment="1">
      <alignment horizontal="right" vertical="center"/>
    </xf>
    <xf numFmtId="3" fontId="41" fillId="0" borderId="0" xfId="49" applyFont="1" applyAlignment="1">
      <alignment horizontal="right" vertical="center"/>
    </xf>
    <xf numFmtId="3" fontId="42" fillId="0" borderId="0" xfId="48" applyFont="1" applyAlignment="1">
      <alignment horizontal="right" vertical="center"/>
    </xf>
    <xf numFmtId="3" fontId="43" fillId="0" borderId="0" xfId="49" applyFont="1" applyAlignment="1">
      <alignment horizontal="right" vertical="center"/>
    </xf>
    <xf numFmtId="0" fontId="18" fillId="0" borderId="0" xfId="0" applyFont="1" applyFill="1">
      <alignment vertical="center" wrapText="1"/>
    </xf>
    <xf numFmtId="0" fontId="18" fillId="0" borderId="0" xfId="0" applyFont="1" applyFill="1" applyAlignment="1">
      <alignment vertical="center"/>
    </xf>
    <xf numFmtId="0" fontId="44" fillId="0" borderId="0" xfId="0" applyFont="1" applyFill="1" applyAlignment="1">
      <alignment vertical="center"/>
    </xf>
    <xf numFmtId="49" fontId="32" fillId="28" borderId="0" xfId="1" applyAlignment="1">
      <alignment horizontal="left" vertical="center"/>
    </xf>
    <xf numFmtId="165" fontId="32" fillId="28" borderId="0" xfId="18" applyNumberFormat="1">
      <alignment horizontal="center" vertical="center"/>
    </xf>
    <xf numFmtId="165" fontId="33" fillId="0" borderId="0" xfId="22" applyNumberFormat="1">
      <alignment horizontal="center" vertical="center"/>
    </xf>
    <xf numFmtId="165" fontId="26" fillId="0" borderId="0" xfId="48" applyNumberFormat="1">
      <alignment horizontal="center" vertical="center"/>
    </xf>
    <xf numFmtId="165" fontId="28" fillId="0" borderId="0" xfId="49" applyNumberFormat="1">
      <alignment horizontal="center" vertical="center"/>
    </xf>
    <xf numFmtId="0" fontId="22" fillId="0" borderId="0" xfId="0" applyFont="1" applyFill="1">
      <alignment vertical="center" wrapText="1"/>
    </xf>
    <xf numFmtId="0" fontId="18" fillId="0" borderId="8" xfId="0" applyFont="1" applyFill="1" applyBorder="1">
      <alignment vertical="center" wrapText="1"/>
    </xf>
    <xf numFmtId="0" fontId="18" fillId="0" borderId="8" xfId="0" applyFont="1" applyFill="1" applyBorder="1" applyAlignment="1">
      <alignment vertical="center" wrapText="1"/>
    </xf>
    <xf numFmtId="0" fontId="19" fillId="0" borderId="0" xfId="0"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3" fontId="18" fillId="0" borderId="0" xfId="0" applyNumberFormat="1" applyFont="1" applyFill="1" applyBorder="1" applyAlignment="1">
      <alignment horizontal="center" vertical="center" wrapText="1"/>
    </xf>
    <xf numFmtId="0" fontId="19" fillId="0" borderId="0" xfId="0" applyFont="1" applyFill="1" applyBorder="1" applyAlignment="1">
      <alignment vertical="center" wrapText="1"/>
    </xf>
    <xf numFmtId="3" fontId="20" fillId="0" borderId="0" xfId="0" applyNumberFormat="1" applyFont="1" applyFill="1" applyBorder="1" applyAlignment="1">
      <alignment horizontal="right" vertical="center" wrapText="1"/>
    </xf>
    <xf numFmtId="0" fontId="22" fillId="0" borderId="0" xfId="0" applyFont="1" applyFill="1" applyAlignment="1">
      <alignment vertical="center"/>
    </xf>
    <xf numFmtId="0" fontId="45" fillId="0" borderId="0" xfId="0" applyFont="1" applyFill="1" applyAlignment="1">
      <alignment horizontal="right" vertical="center"/>
    </xf>
    <xf numFmtId="0" fontId="23" fillId="0" borderId="0" xfId="0" applyFont="1" applyFill="1" applyBorder="1">
      <alignment vertical="center" wrapText="1"/>
    </xf>
    <xf numFmtId="0" fontId="18" fillId="0" borderId="0" xfId="0" applyFont="1" applyFill="1" applyBorder="1" applyAlignment="1">
      <alignment vertical="center" wrapText="1"/>
    </xf>
    <xf numFmtId="0" fontId="18" fillId="0" borderId="0" xfId="0" applyFont="1" applyFill="1" applyBorder="1" applyAlignment="1">
      <alignment horizontal="left" vertical="center" wrapText="1"/>
    </xf>
    <xf numFmtId="49" fontId="32" fillId="28" borderId="0" xfId="1" applyBorder="1" applyAlignment="1">
      <alignment horizontal="left" vertical="center"/>
    </xf>
    <xf numFmtId="49" fontId="0" fillId="0" borderId="0" xfId="3" applyFont="1">
      <alignment vertical="center"/>
    </xf>
    <xf numFmtId="0" fontId="0" fillId="0" borderId="0" xfId="0" applyAlignment="1">
      <alignment horizontal="center" vertical="center" wrapText="1"/>
    </xf>
    <xf numFmtId="0" fontId="20" fillId="0" borderId="0" xfId="44">
      <alignment horizontal="right" vertical="center" wrapText="1"/>
    </xf>
    <xf numFmtId="3" fontId="31" fillId="0" borderId="0" xfId="30">
      <alignment horizontal="center" vertical="center"/>
    </xf>
    <xf numFmtId="3" fontId="33" fillId="0" borderId="0" xfId="22" applyAlignment="1">
      <alignment horizontal="left" vertical="center"/>
    </xf>
    <xf numFmtId="3" fontId="31" fillId="0" borderId="0" xfId="30" applyAlignment="1">
      <alignment horizontal="left" vertical="center"/>
    </xf>
    <xf numFmtId="3" fontId="33" fillId="0" borderId="0" xfId="22" applyBorder="1" applyAlignment="1">
      <alignment horizontal="center" vertical="center" wrapText="1"/>
    </xf>
    <xf numFmtId="3" fontId="26" fillId="0" borderId="0" xfId="48" applyAlignment="1">
      <alignment horizontal="center" vertical="center" wrapText="1"/>
    </xf>
    <xf numFmtId="3" fontId="28" fillId="0" borderId="0" xfId="49" applyAlignment="1">
      <alignment horizontal="center" vertical="center" wrapText="1"/>
    </xf>
    <xf numFmtId="0" fontId="22" fillId="0" borderId="0" xfId="0" applyFont="1" applyFill="1" applyAlignment="1">
      <alignment vertical="center" wrapText="1"/>
    </xf>
    <xf numFmtId="3" fontId="2" fillId="27" borderId="0" xfId="34">
      <alignment horizontal="center" vertical="center"/>
    </xf>
    <xf numFmtId="3" fontId="2" fillId="27" borderId="0" xfId="34" applyFont="1">
      <alignment horizontal="center" vertical="center"/>
    </xf>
    <xf numFmtId="49" fontId="2" fillId="27" borderId="0" xfId="4">
      <alignment vertical="center" wrapText="1"/>
    </xf>
    <xf numFmtId="3" fontId="32" fillId="28" borderId="0" xfId="18" applyBorder="1">
      <alignment horizontal="center" vertical="center"/>
    </xf>
    <xf numFmtId="3" fontId="47" fillId="0" borderId="0" xfId="22" applyFont="1" applyBorder="1" applyAlignment="1">
      <alignment horizontal="right" vertical="center"/>
    </xf>
    <xf numFmtId="0" fontId="20" fillId="0" borderId="0" xfId="44" applyFont="1" applyAlignment="1">
      <alignment horizontal="right" vertical="center" wrapText="1"/>
    </xf>
    <xf numFmtId="3" fontId="28" fillId="0" borderId="0" xfId="49" applyBorder="1" applyAlignment="1">
      <alignment horizontal="center" vertical="center" wrapText="1"/>
    </xf>
    <xf numFmtId="3" fontId="48" fillId="0" borderId="0" xfId="22" applyFont="1" applyBorder="1" applyAlignment="1">
      <alignment horizontal="right" vertical="center"/>
    </xf>
    <xf numFmtId="3" fontId="26" fillId="0" borderId="0" xfId="48" applyBorder="1" applyAlignment="1">
      <alignment horizontal="center" vertical="center" wrapText="1"/>
    </xf>
    <xf numFmtId="3" fontId="26" fillId="0" borderId="0" xfId="48" applyBorder="1">
      <alignment horizontal="center" vertical="center"/>
    </xf>
    <xf numFmtId="3" fontId="40" fillId="0" borderId="0" xfId="48" applyFont="1" applyBorder="1" applyAlignment="1">
      <alignment horizontal="right" vertical="center"/>
    </xf>
    <xf numFmtId="49" fontId="0" fillId="0" borderId="0" xfId="3" applyFont="1" applyBorder="1">
      <alignment vertical="center"/>
    </xf>
    <xf numFmtId="49" fontId="24" fillId="0" borderId="0" xfId="16" applyFill="1" applyBorder="1">
      <alignment vertical="center"/>
    </xf>
    <xf numFmtId="0" fontId="24" fillId="0" borderId="0" xfId="0" applyFont="1" applyFill="1" applyBorder="1">
      <alignment vertical="center" wrapText="1"/>
    </xf>
    <xf numFmtId="0" fontId="0" fillId="0" borderId="0" xfId="0" applyFont="1" applyFill="1" applyBorder="1">
      <alignment vertical="center" wrapText="1"/>
    </xf>
    <xf numFmtId="3" fontId="31" fillId="0" borderId="0" xfId="30" applyAlignment="1">
      <alignment horizontal="center" vertical="center" wrapText="1"/>
    </xf>
    <xf numFmtId="3" fontId="32" fillId="28" borderId="0" xfId="18" applyFont="1">
      <alignment horizontal="center" vertical="center"/>
    </xf>
    <xf numFmtId="3" fontId="28" fillId="0" borderId="0" xfId="49" applyAlignment="1">
      <alignment horizontal="left" vertical="center"/>
    </xf>
    <xf numFmtId="3" fontId="26" fillId="0" borderId="0" xfId="48" applyAlignment="1">
      <alignment horizontal="left" vertical="center"/>
    </xf>
    <xf numFmtId="3" fontId="2" fillId="27" borderId="0" xfId="34" applyFont="1" applyBorder="1">
      <alignment horizontal="center" vertical="center"/>
    </xf>
    <xf numFmtId="3" fontId="2" fillId="27" borderId="0" xfId="34" applyBorder="1">
      <alignment horizontal="center" vertical="center"/>
    </xf>
    <xf numFmtId="0" fontId="20" fillId="0" borderId="0" xfId="0" applyFont="1" applyFill="1" applyBorder="1" applyAlignment="1">
      <alignment horizontal="center" vertical="center"/>
    </xf>
    <xf numFmtId="49" fontId="2" fillId="29" borderId="0" xfId="2" applyFont="1">
      <alignment horizontal="center" vertical="center"/>
    </xf>
    <xf numFmtId="3" fontId="28" fillId="0" borderId="0" xfId="49" applyFont="1">
      <alignment horizontal="center" vertical="center"/>
    </xf>
    <xf numFmtId="3" fontId="49" fillId="0" borderId="0" xfId="50" applyFont="1" applyAlignment="1">
      <alignment horizontal="right" vertical="center"/>
    </xf>
    <xf numFmtId="3" fontId="33" fillId="0" borderId="0" xfId="22" applyFont="1">
      <alignment horizontal="center" vertical="center"/>
    </xf>
    <xf numFmtId="0" fontId="0" fillId="0" borderId="0" xfId="0" applyAlignment="1">
      <alignment horizontal="center" vertical="center" wrapText="1"/>
    </xf>
    <xf numFmtId="0" fontId="0" fillId="0" borderId="0" xfId="0">
      <alignment vertical="center" wrapText="1"/>
    </xf>
    <xf numFmtId="0" fontId="34" fillId="29" borderId="0" xfId="2" applyNumberFormat="1" applyFont="1">
      <alignment horizontal="center" vertical="center"/>
    </xf>
    <xf numFmtId="0" fontId="2" fillId="29" borderId="0" xfId="2" applyNumberFormat="1">
      <alignment horizontal="center" vertical="center"/>
    </xf>
    <xf numFmtId="0" fontId="0" fillId="0" borderId="0" xfId="0">
      <alignment vertical="center" wrapText="1"/>
    </xf>
    <xf numFmtId="0" fontId="0" fillId="0" borderId="0" xfId="0" applyAlignment="1">
      <alignment vertical="center"/>
    </xf>
    <xf numFmtId="9" fontId="32" fillId="28" borderId="0" xfId="51" applyFont="1" applyFill="1" applyAlignment="1">
      <alignment horizontal="center" vertical="center"/>
    </xf>
    <xf numFmtId="3" fontId="50" fillId="0" borderId="0" xfId="38" applyAlignment="1">
      <alignment horizontal="center" vertical="center" wrapText="1"/>
    </xf>
    <xf numFmtId="9" fontId="50" fillId="0" borderId="0" xfId="51" applyFont="1" applyAlignment="1">
      <alignment horizontal="center" vertical="center"/>
    </xf>
    <xf numFmtId="9" fontId="28" fillId="0" borderId="0" xfId="51" applyFont="1" applyBorder="1" applyAlignment="1">
      <alignment horizontal="center" vertical="center"/>
    </xf>
    <xf numFmtId="9" fontId="41" fillId="0" borderId="0" xfId="51" applyFont="1" applyBorder="1" applyAlignment="1">
      <alignment horizontal="right" vertical="center"/>
    </xf>
    <xf numFmtId="3" fontId="29" fillId="0" borderId="0" xfId="50">
      <alignment horizontal="center" vertical="center"/>
    </xf>
    <xf numFmtId="0" fontId="0" fillId="0" borderId="0" xfId="0" applyAlignment="1">
      <alignment vertical="center" wrapText="1"/>
    </xf>
    <xf numFmtId="3" fontId="29" fillId="0" borderId="0" xfId="50" applyAlignment="1">
      <alignment vertical="center"/>
    </xf>
    <xf numFmtId="3" fontId="29" fillId="0" borderId="0" xfId="50" applyAlignment="1">
      <alignment horizontal="center" vertical="center"/>
    </xf>
    <xf numFmtId="3" fontId="27" fillId="0" borderId="0" xfId="48" applyFont="1" applyAlignment="1">
      <alignment vertical="center"/>
    </xf>
    <xf numFmtId="3" fontId="0" fillId="0" borderId="0" xfId="0" applyNumberFormat="1" applyAlignment="1">
      <alignment horizontal="center" vertical="center" wrapText="1"/>
    </xf>
    <xf numFmtId="3" fontId="0" fillId="0" borderId="0" xfId="0" applyNumberFormat="1" applyAlignment="1">
      <alignment vertical="center" wrapText="1"/>
    </xf>
    <xf numFmtId="3" fontId="41" fillId="0" borderId="0" xfId="49" applyFont="1" applyAlignment="1">
      <alignment horizontal="right" vertical="center" wrapText="1"/>
    </xf>
    <xf numFmtId="1" fontId="28" fillId="0" borderId="0" xfId="51" applyNumberFormat="1" applyFont="1" applyAlignment="1">
      <alignment horizontal="center" vertical="center" wrapText="1"/>
    </xf>
    <xf numFmtId="3" fontId="33" fillId="0" borderId="0" xfId="22" applyNumberFormat="1" applyBorder="1">
      <alignment horizontal="center" vertical="center"/>
    </xf>
    <xf numFmtId="3" fontId="48" fillId="0" borderId="0" xfId="22" applyNumberFormat="1" applyFont="1" applyBorder="1" applyAlignment="1">
      <alignment horizontal="right" vertical="center"/>
    </xf>
    <xf numFmtId="3" fontId="32" fillId="28" borderId="0" xfId="18" applyNumberFormat="1">
      <alignment horizontal="center" vertical="center"/>
    </xf>
    <xf numFmtId="3" fontId="26" fillId="0" borderId="0" xfId="48" applyNumberFormat="1" applyBorder="1">
      <alignment horizontal="center" vertical="center"/>
    </xf>
    <xf numFmtId="3" fontId="40" fillId="0" borderId="0" xfId="48" applyNumberFormat="1" applyFont="1" applyBorder="1" applyAlignment="1">
      <alignment horizontal="right" vertical="center"/>
    </xf>
    <xf numFmtId="3" fontId="52" fillId="28" borderId="0" xfId="18" applyFont="1" applyAlignment="1">
      <alignment horizontal="right" vertical="center"/>
    </xf>
    <xf numFmtId="3" fontId="31" fillId="0" borderId="0" xfId="30" applyBorder="1" applyAlignment="1">
      <alignment horizontal="center" vertical="center" wrapText="1"/>
    </xf>
    <xf numFmtId="9" fontId="33" fillId="0" borderId="0" xfId="51" applyFont="1" applyBorder="1" applyAlignment="1">
      <alignment horizontal="center" vertical="center" wrapText="1"/>
    </xf>
    <xf numFmtId="9" fontId="31" fillId="0" borderId="0" xfId="51" applyFont="1" applyBorder="1" applyAlignment="1">
      <alignment horizontal="center" vertical="center" wrapText="1"/>
    </xf>
    <xf numFmtId="9" fontId="18" fillId="0" borderId="0" xfId="51" applyFont="1" applyFill="1" applyBorder="1" applyAlignment="1">
      <alignment horizontal="center" vertical="center" wrapText="1"/>
    </xf>
    <xf numFmtId="3" fontId="32" fillId="28" borderId="0" xfId="18" applyAlignment="1">
      <alignment horizontal="center" vertical="center"/>
    </xf>
    <xf numFmtId="0" fontId="46" fillId="0" borderId="0" xfId="0" applyFont="1" applyAlignment="1">
      <alignment horizontal="right" vertical="center" wrapText="1"/>
    </xf>
    <xf numFmtId="49" fontId="32" fillId="28" borderId="0" xfId="1" applyBorder="1" applyAlignment="1">
      <alignment horizontal="center" vertical="center" wrapText="1"/>
    </xf>
    <xf numFmtId="0" fontId="20" fillId="0" borderId="0" xfId="0" applyFont="1" applyFill="1" applyBorder="1" applyAlignment="1">
      <alignment horizontal="center" wrapText="1"/>
    </xf>
    <xf numFmtId="3" fontId="31" fillId="0" borderId="0" xfId="30" applyNumberFormat="1" applyBorder="1" applyAlignment="1">
      <alignment horizontal="center" vertical="center" wrapText="1"/>
    </xf>
    <xf numFmtId="3" fontId="20" fillId="0" borderId="0" xfId="0" applyNumberFormat="1" applyFont="1" applyFill="1" applyBorder="1" applyAlignment="1">
      <alignment wrapText="1"/>
    </xf>
    <xf numFmtId="3" fontId="52" fillId="28" borderId="0" xfId="18" applyNumberFormat="1" applyFont="1" applyAlignment="1">
      <alignment horizontal="right" vertical="center"/>
    </xf>
    <xf numFmtId="3" fontId="53" fillId="0" borderId="0" xfId="30" applyNumberFormat="1" applyFont="1" applyBorder="1" applyAlignment="1">
      <alignment horizontal="right" vertical="center" wrapText="1"/>
    </xf>
    <xf numFmtId="3" fontId="20" fillId="0" borderId="0" xfId="0" applyNumberFormat="1" applyFont="1" applyFill="1" applyBorder="1" applyAlignment="1">
      <alignment horizontal="right" wrapText="1"/>
    </xf>
    <xf numFmtId="3" fontId="53" fillId="0" borderId="0" xfId="30" applyNumberFormat="1" applyFont="1" applyFill="1" applyBorder="1" applyAlignment="1">
      <alignment horizontal="right" vertical="center" wrapText="1"/>
    </xf>
    <xf numFmtId="3" fontId="31" fillId="0" borderId="0" xfId="30" applyNumberFormat="1" applyFill="1" applyBorder="1" applyAlignment="1">
      <alignment horizontal="center" vertical="center" wrapText="1"/>
    </xf>
    <xf numFmtId="3" fontId="32" fillId="28" borderId="0" xfId="18" applyNumberFormat="1" applyAlignment="1">
      <alignment horizontal="center" vertical="center"/>
    </xf>
    <xf numFmtId="3" fontId="20" fillId="0" borderId="0" xfId="0" applyNumberFormat="1" applyFont="1" applyFill="1" applyBorder="1" applyAlignment="1">
      <alignment horizontal="center" wrapText="1"/>
    </xf>
    <xf numFmtId="3" fontId="43" fillId="0" borderId="0" xfId="49" applyFont="1" applyAlignment="1">
      <alignment horizontal="right" vertical="center"/>
    </xf>
    <xf numFmtId="3" fontId="42" fillId="0" borderId="0" xfId="48" applyFont="1" applyAlignment="1">
      <alignment horizontal="right" vertical="center"/>
    </xf>
    <xf numFmtId="0" fontId="0" fillId="0" borderId="0" xfId="0" applyAlignment="1">
      <alignment horizontal="center" vertical="center" wrapText="1"/>
    </xf>
    <xf numFmtId="3" fontId="38" fillId="0" borderId="0" xfId="22" applyFont="1" applyAlignment="1">
      <alignment horizontal="center" vertical="center"/>
    </xf>
    <xf numFmtId="3" fontId="33" fillId="0" borderId="0" xfId="22" applyFont="1" applyAlignment="1">
      <alignment horizontal="center" vertical="center"/>
    </xf>
    <xf numFmtId="9" fontId="23" fillId="0" borderId="0" xfId="0" applyNumberFormat="1" applyFont="1" applyFill="1">
      <alignment vertical="center" wrapText="1"/>
    </xf>
    <xf numFmtId="9" fontId="23" fillId="0" borderId="0" xfId="51" applyFont="1" applyFill="1" applyAlignment="1">
      <alignment vertical="center" wrapText="1"/>
    </xf>
    <xf numFmtId="3" fontId="28" fillId="0" borderId="0" xfId="49" applyAlignment="1">
      <alignment horizontal="center" vertical="center" wrapText="1"/>
    </xf>
    <xf numFmtId="0" fontId="0" fillId="0" borderId="0" xfId="0" applyFont="1" applyFill="1">
      <alignment vertical="center" wrapText="1"/>
    </xf>
    <xf numFmtId="3" fontId="28" fillId="0" borderId="0" xfId="49" applyNumberFormat="1" applyAlignment="1">
      <alignment horizontal="center" vertical="center" wrapText="1"/>
    </xf>
    <xf numFmtId="3" fontId="26" fillId="0" borderId="9" xfId="48" applyBorder="1" applyAlignment="1">
      <alignment horizontal="center" vertical="center" wrapText="1"/>
    </xf>
    <xf numFmtId="3" fontId="26" fillId="0" borderId="9" xfId="48" applyBorder="1">
      <alignment horizontal="center" vertical="center"/>
    </xf>
    <xf numFmtId="3" fontId="40" fillId="0" borderId="9" xfId="48" applyFont="1" applyBorder="1" applyAlignment="1">
      <alignment horizontal="right" vertical="center"/>
    </xf>
    <xf numFmtId="0" fontId="0" fillId="0" borderId="0" xfId="0">
      <alignment vertical="center" wrapText="1"/>
    </xf>
    <xf numFmtId="0" fontId="0" fillId="0" borderId="0" xfId="0" applyFont="1" applyAlignment="1">
      <alignment horizontal="center" vertical="center" wrapText="1"/>
    </xf>
    <xf numFmtId="0" fontId="0" fillId="0" borderId="0" xfId="0">
      <alignment vertical="center" wrapText="1"/>
    </xf>
    <xf numFmtId="3" fontId="31" fillId="0" borderId="0" xfId="30" applyNumberFormat="1" applyBorder="1" applyAlignment="1">
      <alignment horizontal="center" vertical="center" wrapText="1"/>
    </xf>
    <xf numFmtId="3" fontId="31" fillId="0" borderId="0" xfId="30" applyBorder="1" applyAlignment="1">
      <alignment horizontal="center" vertical="center" wrapText="1"/>
    </xf>
    <xf numFmtId="3" fontId="31" fillId="0" borderId="0" xfId="22" applyFont="1" applyBorder="1">
      <alignment horizontal="center" vertical="center"/>
    </xf>
    <xf numFmtId="3" fontId="53" fillId="0" borderId="0" xfId="22" applyFont="1" applyBorder="1" applyAlignment="1">
      <alignment horizontal="right" vertical="center"/>
    </xf>
    <xf numFmtId="9" fontId="18" fillId="0" borderId="0" xfId="0" applyNumberFormat="1" applyFont="1" applyFill="1" applyBorder="1" applyAlignment="1">
      <alignment vertical="center" wrapText="1"/>
    </xf>
    <xf numFmtId="0" fontId="0" fillId="0" borderId="0" xfId="0">
      <alignment vertical="center" wrapText="1"/>
    </xf>
    <xf numFmtId="49" fontId="2" fillId="29" borderId="0" xfId="2">
      <alignment horizontal="center" vertical="center"/>
    </xf>
    <xf numFmtId="3" fontId="28" fillId="0" borderId="0" xfId="49" applyAlignment="1">
      <alignment horizontal="center" vertical="center" wrapText="1"/>
    </xf>
    <xf numFmtId="0" fontId="17" fillId="0" borderId="0" xfId="42"/>
    <xf numFmtId="0" fontId="20" fillId="0" borderId="0" xfId="0" applyFont="1" applyFill="1" applyBorder="1" applyAlignment="1">
      <alignment horizontal="right" wrapText="1"/>
    </xf>
    <xf numFmtId="3" fontId="52" fillId="28" borderId="0" xfId="18" applyFont="1" applyAlignment="1">
      <alignment horizontal="right"/>
    </xf>
    <xf numFmtId="3" fontId="31" fillId="0" borderId="0" xfId="30" applyFill="1" applyBorder="1" applyAlignment="1">
      <alignment horizontal="center" vertical="center" wrapText="1"/>
    </xf>
    <xf numFmtId="9" fontId="2" fillId="27" borderId="0" xfId="51" applyFont="1" applyFill="1" applyAlignment="1">
      <alignment horizontal="center" vertical="center"/>
    </xf>
    <xf numFmtId="9" fontId="18" fillId="0" borderId="0" xfId="0" applyNumberFormat="1" applyFont="1" applyFill="1">
      <alignment vertical="center" wrapText="1"/>
    </xf>
    <xf numFmtId="9" fontId="31" fillId="0" borderId="0" xfId="51" applyFont="1" applyAlignment="1">
      <alignment horizontal="center" vertical="center"/>
    </xf>
    <xf numFmtId="0" fontId="0" fillId="0" borderId="0" xfId="0">
      <alignment vertical="center" wrapText="1"/>
    </xf>
    <xf numFmtId="49" fontId="2" fillId="29" borderId="0" xfId="2" applyAlignment="1">
      <alignment horizontal="center" vertical="center"/>
    </xf>
    <xf numFmtId="3" fontId="33" fillId="0" borderId="0" xfId="22">
      <alignment horizontal="center" vertical="center"/>
    </xf>
    <xf numFmtId="3" fontId="29" fillId="0" borderId="0" xfId="50" applyAlignment="1">
      <alignment horizontal="center" vertical="center"/>
    </xf>
    <xf numFmtId="3" fontId="0" fillId="0" borderId="0" xfId="0" applyNumberFormat="1" applyAlignment="1">
      <alignment horizontal="center" vertical="center" wrapText="1"/>
    </xf>
    <xf numFmtId="0" fontId="0" fillId="0" borderId="0" xfId="0" applyAlignment="1">
      <alignment horizontal="center" vertical="center" wrapText="1"/>
    </xf>
    <xf numFmtId="3" fontId="31" fillId="0" borderId="0" xfId="30" applyNumberFormat="1" applyBorder="1" applyAlignment="1">
      <alignment horizontal="center" vertical="center" wrapText="1"/>
    </xf>
    <xf numFmtId="0" fontId="0" fillId="0" borderId="0" xfId="0" applyFont="1">
      <alignment vertical="center" wrapText="1"/>
    </xf>
    <xf numFmtId="0" fontId="0" fillId="0" borderId="0" xfId="0">
      <alignment vertical="center" wrapText="1"/>
    </xf>
    <xf numFmtId="49" fontId="2" fillId="29" borderId="0" xfId="2" applyAlignment="1">
      <alignment horizontal="center" vertical="center"/>
    </xf>
    <xf numFmtId="0" fontId="0" fillId="0" borderId="0" xfId="0" applyAlignment="1">
      <alignment horizontal="center" vertical="center" wrapText="1"/>
    </xf>
    <xf numFmtId="0" fontId="2" fillId="29" borderId="0" xfId="26" applyNumberFormat="1" applyAlignment="1">
      <alignment vertical="center"/>
    </xf>
    <xf numFmtId="3" fontId="26" fillId="0" borderId="0" xfId="48" applyNumberFormat="1" applyFill="1" applyBorder="1">
      <alignment horizontal="center" vertical="center"/>
    </xf>
    <xf numFmtId="3" fontId="33" fillId="0" borderId="0" xfId="22" applyFill="1" applyBorder="1">
      <alignment horizontal="center" vertical="center"/>
    </xf>
    <xf numFmtId="3" fontId="32" fillId="28" borderId="0" xfId="18" applyBorder="1" applyAlignment="1">
      <alignment horizontal="center" vertical="center" wrapText="1"/>
    </xf>
    <xf numFmtId="0" fontId="18" fillId="0" borderId="9" xfId="0" applyFont="1" applyFill="1" applyBorder="1" applyAlignment="1">
      <alignment horizontal="center" vertical="center" wrapText="1"/>
    </xf>
    <xf numFmtId="9" fontId="18" fillId="0" borderId="9" xfId="51" applyFont="1" applyFill="1" applyBorder="1" applyAlignment="1">
      <alignment horizontal="center" vertical="center" wrapText="1"/>
    </xf>
    <xf numFmtId="9" fontId="32" fillId="28" borderId="9" xfId="51" applyFont="1" applyFill="1" applyBorder="1" applyAlignment="1">
      <alignment horizontal="center" vertical="center"/>
    </xf>
    <xf numFmtId="9" fontId="2" fillId="27" borderId="9" xfId="51" applyFont="1" applyFill="1" applyBorder="1" applyAlignment="1">
      <alignment horizontal="center" vertical="center"/>
    </xf>
    <xf numFmtId="9" fontId="18" fillId="0" borderId="9" xfId="0" applyNumberFormat="1" applyFont="1" applyFill="1" applyBorder="1" applyAlignment="1">
      <alignment horizontal="center" vertical="center" wrapText="1"/>
    </xf>
    <xf numFmtId="0" fontId="0" fillId="0" borderId="0" xfId="0" applyFont="1" applyAlignment="1">
      <alignment horizontal="left" vertical="center" wrapText="1"/>
    </xf>
    <xf numFmtId="49" fontId="54" fillId="0" borderId="0" xfId="0" applyNumberFormat="1" applyFont="1">
      <alignment vertical="center" wrapText="1"/>
    </xf>
    <xf numFmtId="0" fontId="0" fillId="0" borderId="0" xfId="0" applyAlignment="1">
      <alignment horizontal="center" vertical="center" wrapText="1"/>
    </xf>
    <xf numFmtId="0" fontId="0" fillId="0" borderId="0" xfId="0" applyFont="1">
      <alignment vertical="center" wrapText="1"/>
    </xf>
    <xf numFmtId="0" fontId="18" fillId="0" borderId="0" xfId="0" applyFont="1" applyFill="1" applyBorder="1" applyAlignment="1">
      <alignment horizontal="center"/>
    </xf>
    <xf numFmtId="3" fontId="39" fillId="0" borderId="0" xfId="50" applyFont="1" applyAlignment="1">
      <alignment horizontal="right" vertical="center"/>
    </xf>
    <xf numFmtId="3" fontId="27" fillId="0" borderId="0" xfId="48" applyFont="1" applyBorder="1" applyAlignment="1">
      <alignment horizontal="left" vertical="center"/>
    </xf>
    <xf numFmtId="3" fontId="28" fillId="0" borderId="0" xfId="49" applyBorder="1" applyAlignment="1">
      <alignment horizontal="left" vertical="center"/>
    </xf>
    <xf numFmtId="3" fontId="30" fillId="0" borderId="0" xfId="50" applyFont="1" applyBorder="1" applyAlignment="1">
      <alignment horizontal="left" vertical="center"/>
    </xf>
    <xf numFmtId="3" fontId="39" fillId="0" borderId="0" xfId="50" applyFont="1" applyAlignment="1">
      <alignment horizontal="right" vertical="center" wrapText="1"/>
    </xf>
    <xf numFmtId="0" fontId="0" fillId="0" borderId="0" xfId="0">
      <alignment vertical="center" wrapText="1"/>
    </xf>
    <xf numFmtId="3" fontId="43" fillId="0" borderId="0" xfId="49" applyFont="1" applyAlignment="1">
      <alignment horizontal="right" vertical="center"/>
    </xf>
    <xf numFmtId="3" fontId="42" fillId="0" borderId="0" xfId="48" applyFont="1" applyAlignment="1">
      <alignment horizontal="right" vertical="center"/>
    </xf>
    <xf numFmtId="3" fontId="31" fillId="0" borderId="0" xfId="30" applyBorder="1" applyAlignment="1">
      <alignment horizontal="left" vertical="center"/>
    </xf>
    <xf numFmtId="49" fontId="2" fillId="29" borderId="0" xfId="2">
      <alignment horizontal="center" vertical="center"/>
    </xf>
    <xf numFmtId="0" fontId="2" fillId="29" borderId="0" xfId="26" applyNumberFormat="1" applyAlignment="1">
      <alignment horizontal="center" vertical="center"/>
    </xf>
    <xf numFmtId="0" fontId="2" fillId="29" borderId="0" xfId="2" applyNumberFormat="1">
      <alignment horizontal="center" vertical="center"/>
    </xf>
    <xf numFmtId="3" fontId="33" fillId="0" borderId="0" xfId="22" applyBorder="1" applyAlignment="1">
      <alignment horizontal="center" vertical="center"/>
    </xf>
    <xf numFmtId="3" fontId="28" fillId="0" borderId="0" xfId="49" applyAlignment="1">
      <alignment horizontal="center" vertical="center" wrapText="1"/>
    </xf>
    <xf numFmtId="49" fontId="2" fillId="29" borderId="0" xfId="2" applyAlignment="1">
      <alignment horizontal="center" vertical="center"/>
    </xf>
    <xf numFmtId="3" fontId="33" fillId="0" borderId="0" xfId="22">
      <alignment horizontal="center" vertical="center"/>
    </xf>
    <xf numFmtId="0" fontId="17" fillId="0" borderId="0" xfId="42"/>
    <xf numFmtId="0" fontId="2" fillId="29" borderId="7" xfId="2" applyNumberFormat="1" applyBorder="1" applyAlignment="1">
      <alignment horizontal="center" vertical="center"/>
    </xf>
    <xf numFmtId="0" fontId="2" fillId="29" borderId="0" xfId="2" applyNumberFormat="1" applyAlignment="1">
      <alignment horizontal="center" vertical="center"/>
    </xf>
    <xf numFmtId="3" fontId="27" fillId="0" borderId="0" xfId="48" applyFont="1" applyAlignment="1">
      <alignment horizontal="center" vertical="center"/>
    </xf>
    <xf numFmtId="3" fontId="51" fillId="0" borderId="0" xfId="49" applyFont="1" applyAlignment="1">
      <alignment horizontal="center" vertical="center"/>
    </xf>
    <xf numFmtId="3" fontId="2" fillId="27" borderId="0" xfId="34" applyAlignment="1">
      <alignment horizontal="center" vertical="center"/>
    </xf>
    <xf numFmtId="3" fontId="31" fillId="0" borderId="0" xfId="30" applyNumberFormat="1" applyBorder="1" applyAlignment="1">
      <alignment horizontal="center" vertical="center" wrapText="1"/>
    </xf>
    <xf numFmtId="3" fontId="32" fillId="28" borderId="0" xfId="18" applyAlignment="1">
      <alignment horizontal="center" vertical="center"/>
    </xf>
    <xf numFmtId="0" fontId="31" fillId="30" borderId="0" xfId="0" applyFont="1" applyFill="1" applyBorder="1" applyAlignment="1">
      <alignment horizontal="center" vertical="center" wrapText="1"/>
    </xf>
    <xf numFmtId="3" fontId="31" fillId="30" borderId="0" xfId="30" applyFill="1" applyBorder="1" applyAlignment="1">
      <alignment horizontal="center" vertical="center" wrapText="1"/>
    </xf>
    <xf numFmtId="3" fontId="28" fillId="30" borderId="0" xfId="49" applyFill="1" applyBorder="1" applyAlignment="1">
      <alignment horizontal="center" vertical="center" wrapText="1"/>
    </xf>
    <xf numFmtId="3" fontId="26" fillId="30" borderId="9" xfId="48" applyFill="1" applyBorder="1" applyAlignment="1">
      <alignment horizontal="center" vertical="center" wrapText="1"/>
    </xf>
    <xf numFmtId="0" fontId="18" fillId="0" borderId="9" xfId="0" applyFont="1" applyFill="1" applyBorder="1" applyAlignment="1">
      <alignment vertical="center" wrapText="1"/>
    </xf>
    <xf numFmtId="0" fontId="18" fillId="30" borderId="0" xfId="0" applyFont="1" applyFill="1" applyBorder="1" applyAlignment="1">
      <alignment horizontal="center" vertical="center" wrapText="1"/>
    </xf>
    <xf numFmtId="0" fontId="0" fillId="30" borderId="0" xfId="0" applyFill="1" applyAlignment="1">
      <alignment horizontal="center" vertical="center" wrapText="1"/>
    </xf>
    <xf numFmtId="0" fontId="18" fillId="30" borderId="0" xfId="0" applyFont="1" applyFill="1" applyBorder="1" applyAlignment="1">
      <alignment vertical="center" wrapText="1"/>
    </xf>
  </cellXfs>
  <cellStyles count="5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Données enfants" xfId="50" xr:uid="{91F8FB63-F77B-40B6-98B8-2552236E4CFB}"/>
    <cellStyle name="Données femmes" xfId="48" xr:uid="{52A1E881-B727-4F64-8C2B-8CA28C92DA98}"/>
    <cellStyle name="Données hommes" xfId="49" xr:uid="{F60E8196-16A5-428D-9FD7-F12F13F5A4D6}"/>
    <cellStyle name="Entrée" xfId="9" builtinId="20" customBuiltin="1"/>
    <cellStyle name="Insatisfaisant" xfId="7" builtinId="27" customBuiltin="1"/>
    <cellStyle name="Milliers 2" xfId="45" xr:uid="{00000000-0005-0000-0000-00001D000000}"/>
    <cellStyle name="Milliers 3" xfId="47" xr:uid="{00000000-0005-0000-0000-00001E000000}"/>
    <cellStyle name="Neutre" xfId="8" builtinId="28" customBuiltin="1"/>
    <cellStyle name="Normal" xfId="0" builtinId="0" customBuiltin="1"/>
    <cellStyle name="Normal 2" xfId="44" xr:uid="{00000000-0005-0000-0000-000021000000}"/>
    <cellStyle name="Normal 3" xfId="42" xr:uid="{00000000-0005-0000-0000-000022000000}"/>
    <cellStyle name="Note" xfId="15" builtinId="10" customBuiltin="1"/>
    <cellStyle name="Pourcentage" xfId="51" builtinId="5"/>
    <cellStyle name="Pourcentage 2" xfId="46" xr:uid="{00000000-0005-0000-0000-000024000000}"/>
    <cellStyle name="Pourcentage 3" xfId="43" xr:uid="{00000000-0005-0000-0000-000025000000}"/>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000000"/>
      <color rgb="FF34BAB5"/>
      <color rgb="FF009099"/>
      <color rgb="FF7AB1E8"/>
      <color rgb="FF99C221"/>
      <color rgb="FF21AB88"/>
      <color rgb="FF006A6F"/>
      <color rgb="FF467886"/>
      <color rgb="FF99C2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'Féminicides - DAV'!$B$5:$C$5</c:f>
              <c:strCache>
                <c:ptCount val="2"/>
                <c:pt idx="0">
                  <c:v>Féminicides directs au sein du couple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'Féminicides - DAV'!$D$4:$V$4</c:f>
              <c:numCache>
                <c:formatCode>@</c:formatCode>
                <c:ptCount val="19"/>
                <c:pt idx="0" formatCode="General">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numCache>
            </c:numRef>
          </c:cat>
          <c:val>
            <c:numRef>
              <c:f>'Féminicides - DAV'!$D$5:$V$5</c:f>
              <c:numCache>
                <c:formatCode>#,##0</c:formatCode>
                <c:ptCount val="19"/>
                <c:pt idx="0">
                  <c:v>107</c:v>
                </c:pt>
                <c:pt idx="1">
                  <c:v>96</c:v>
                </c:pt>
                <c:pt idx="2">
                  <c:v>118</c:v>
                </c:pt>
                <c:pt idx="3">
                  <c:v>122</c:v>
                </c:pt>
                <c:pt idx="4">
                  <c:v>102</c:v>
                </c:pt>
                <c:pt idx="5">
                  <c:v>146</c:v>
                </c:pt>
                <c:pt idx="6">
                  <c:v>118</c:v>
                </c:pt>
                <c:pt idx="7">
                  <c:v>130</c:v>
                </c:pt>
                <c:pt idx="8">
                  <c:v>123</c:v>
                </c:pt>
                <c:pt idx="9">
                  <c:v>122</c:v>
                </c:pt>
                <c:pt idx="10">
                  <c:v>134</c:v>
                </c:pt>
                <c:pt idx="11">
                  <c:v>130</c:v>
                </c:pt>
                <c:pt idx="12">
                  <c:v>166</c:v>
                </c:pt>
                <c:pt idx="13">
                  <c:v>122</c:v>
                </c:pt>
                <c:pt idx="14">
                  <c:v>157</c:v>
                </c:pt>
                <c:pt idx="15">
                  <c:v>151</c:v>
                </c:pt>
                <c:pt idx="16">
                  <c:v>168</c:v>
                </c:pt>
                <c:pt idx="17">
                  <c:v>179</c:v>
                </c:pt>
                <c:pt idx="18">
                  <c:v>148</c:v>
                </c:pt>
              </c:numCache>
            </c:numRef>
          </c:val>
          <c:smooth val="1"/>
          <c:extLst>
            <c:ext xmlns:c16="http://schemas.microsoft.com/office/drawing/2014/chart" uri="{C3380CC4-5D6E-409C-BE32-E72D297353CC}">
              <c16:uniqueId val="{00000000-1258-4CB3-8AAF-59D67CC76A66}"/>
            </c:ext>
          </c:extLst>
        </c:ser>
        <c:ser>
          <c:idx val="1"/>
          <c:order val="1"/>
          <c:tx>
            <c:strRef>
              <c:f>'Féminicides - DAV'!$B$6:$C$6</c:f>
              <c:strCache>
                <c:ptCount val="2"/>
                <c:pt idx="0">
                  <c:v>Homicides directs au sein du couple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7"/>
              <c:layout>
                <c:manualLayout>
                  <c:x val="-2.0183402738318666E-2"/>
                  <c:y val="3.73253343332082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2B-4852-BAFF-AB96E7E634BF}"/>
                </c:ext>
              </c:extLst>
            </c:dLbl>
            <c:dLbl>
              <c:idx val="9"/>
              <c:layout>
                <c:manualLayout>
                  <c:x val="-1.0556921645042631E-2"/>
                  <c:y val="2.46269216347955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258-4CB3-8AAF-59D67CC76A66}"/>
                </c:ext>
              </c:extLst>
            </c:dLbl>
            <c:dLbl>
              <c:idx val="10"/>
              <c:layout>
                <c:manualLayout>
                  <c:x val="-2.1972711491715778E-2"/>
                  <c:y val="3.41507311586051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258-4CB3-8AAF-59D67CC76A66}"/>
                </c:ext>
              </c:extLst>
            </c:dLbl>
            <c:dLbl>
              <c:idx val="11"/>
              <c:layout>
                <c:manualLayout>
                  <c:x val="-2.4871391672218926E-2"/>
                  <c:y val="2.78015248093987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B-4852-BAFF-AB96E7E634B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'Féminicides - DAV'!$D$4:$V$4</c:f>
              <c:numCache>
                <c:formatCode>@</c:formatCode>
                <c:ptCount val="19"/>
                <c:pt idx="0" formatCode="General">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numCache>
            </c:numRef>
          </c:cat>
          <c:val>
            <c:numRef>
              <c:f>'Féminicides - DAV'!$D$6:$V$6</c:f>
              <c:numCache>
                <c:formatCode>#,##0</c:formatCode>
                <c:ptCount val="19"/>
                <c:pt idx="0">
                  <c:v>31</c:v>
                </c:pt>
                <c:pt idx="1">
                  <c:v>23</c:v>
                </c:pt>
                <c:pt idx="2">
                  <c:v>27</c:v>
                </c:pt>
                <c:pt idx="3">
                  <c:v>21</c:v>
                </c:pt>
                <c:pt idx="4">
                  <c:v>23</c:v>
                </c:pt>
                <c:pt idx="5">
                  <c:v>27</c:v>
                </c:pt>
                <c:pt idx="6">
                  <c:v>31</c:v>
                </c:pt>
                <c:pt idx="7">
                  <c:v>21</c:v>
                </c:pt>
                <c:pt idx="8">
                  <c:v>34</c:v>
                </c:pt>
                <c:pt idx="9">
                  <c:v>22</c:v>
                </c:pt>
                <c:pt idx="10">
                  <c:v>31</c:v>
                </c:pt>
                <c:pt idx="11">
                  <c:v>29</c:v>
                </c:pt>
                <c:pt idx="12">
                  <c:v>31</c:v>
                </c:pt>
                <c:pt idx="13">
                  <c:v>24</c:v>
                </c:pt>
                <c:pt idx="14">
                  <c:v>33</c:v>
                </c:pt>
                <c:pt idx="15">
                  <c:v>26</c:v>
                </c:pt>
                <c:pt idx="16">
                  <c:v>28</c:v>
                </c:pt>
                <c:pt idx="17">
                  <c:v>29</c:v>
                </c:pt>
                <c:pt idx="18">
                  <c:v>29</c:v>
                </c:pt>
              </c:numCache>
            </c:numRef>
          </c:val>
          <c:smooth val="1"/>
          <c:extLst>
            <c:ext xmlns:c16="http://schemas.microsoft.com/office/drawing/2014/chart" uri="{C3380CC4-5D6E-409C-BE32-E72D297353CC}">
              <c16:uniqueId val="{00000001-1258-4CB3-8AAF-59D67CC76A66}"/>
            </c:ext>
          </c:extLst>
        </c:ser>
        <c:ser>
          <c:idx val="2"/>
          <c:order val="2"/>
          <c:tx>
            <c:strRef>
              <c:f>'Féminicides - DAV'!$B$7:$C$7</c:f>
              <c:strCache>
                <c:ptCount val="2"/>
                <c:pt idx="0">
                  <c:v>Infanticides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1"/>
              <c:layout>
                <c:manualLayout>
                  <c:x val="-3.57861750679409E-4"/>
                  <c:y val="1.1928508936382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58-4CB3-8AAF-59D67CC76A66}"/>
                </c:ext>
              </c:extLst>
            </c:dLbl>
            <c:dLbl>
              <c:idx val="2"/>
              <c:layout>
                <c:manualLayout>
                  <c:x val="-1.4815476478127532E-2"/>
                  <c:y val="2.7801524809398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58-4CB3-8AAF-59D67CC76A66}"/>
                </c:ext>
              </c:extLst>
            </c:dLbl>
            <c:dLbl>
              <c:idx val="3"/>
              <c:layout>
                <c:manualLayout>
                  <c:x val="-9.4475502179363971E-3"/>
                  <c:y val="2.7801524809398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58-4CB3-8AAF-59D67CC76A66}"/>
                </c:ext>
              </c:extLst>
            </c:dLbl>
            <c:dLbl>
              <c:idx val="4"/>
              <c:layout>
                <c:manualLayout>
                  <c:x val="-2.1972711491715712E-2"/>
                  <c:y val="2.78015248093987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58-4CB3-8AAF-59D67CC76A66}"/>
                </c:ext>
              </c:extLst>
            </c:dLbl>
            <c:dLbl>
              <c:idx val="5"/>
              <c:layout>
                <c:manualLayout>
                  <c:x val="-2.1292774165424966E-2"/>
                  <c:y val="3.73253343332083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58-4CB3-8AAF-59D67CC76A66}"/>
                </c:ext>
              </c:extLst>
            </c:dLbl>
            <c:dLbl>
              <c:idx val="6"/>
              <c:layout>
                <c:manualLayout>
                  <c:x val="-1.839409398492162E-2"/>
                  <c:y val="3.4150731158605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2B-4852-BAFF-AB96E7E634BF}"/>
                </c:ext>
              </c:extLst>
            </c:dLbl>
            <c:dLbl>
              <c:idx val="8"/>
              <c:layout>
                <c:manualLayout>
                  <c:x val="-1.950346541202792E-2"/>
                  <c:y val="3.41507311586051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2B-4852-BAFF-AB96E7E634BF}"/>
                </c:ext>
              </c:extLst>
            </c:dLbl>
            <c:dLbl>
              <c:idx val="10"/>
              <c:layout>
                <c:manualLayout>
                  <c:x val="-1.9503465412027726E-2"/>
                  <c:y val="-4.2039745031871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258-4CB3-8AAF-59D67CC76A66}"/>
                </c:ext>
              </c:extLst>
            </c:dLbl>
            <c:dLbl>
              <c:idx val="11"/>
              <c:layout>
                <c:manualLayout>
                  <c:x val="-2.4871391672218926E-2"/>
                  <c:y val="-3.56905386826646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258-4CB3-8AAF-59D67CC76A66}"/>
                </c:ext>
              </c:extLst>
            </c:dLbl>
            <c:dLbl>
              <c:idx val="12"/>
              <c:layout>
                <c:manualLayout>
                  <c:x val="-1.7714156658630811E-2"/>
                  <c:y val="3.41507311586051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258-4CB3-8AAF-59D67CC76A66}"/>
                </c:ext>
              </c:extLst>
            </c:dLbl>
            <c:dLbl>
              <c:idx val="13"/>
              <c:layout>
                <c:manualLayout>
                  <c:x val="-1.2346230398439675E-2"/>
                  <c:y val="3.73253343332082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258-4CB3-8AAF-59D67CC76A66}"/>
                </c:ext>
              </c:extLst>
            </c:dLbl>
            <c:dLbl>
              <c:idx val="14"/>
              <c:layout>
                <c:manualLayout>
                  <c:x val="-9.4475502179363971E-3"/>
                  <c:y val="2.462692163479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258-4CB3-8AAF-59D67CC76A66}"/>
                </c:ext>
              </c:extLst>
            </c:dLbl>
            <c:dLbl>
              <c:idx val="15"/>
              <c:layout>
                <c:manualLayout>
                  <c:x val="-2.8450009179013046E-2"/>
                  <c:y val="3.41507311586051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258-4CB3-8AAF-59D67CC76A66}"/>
                </c:ext>
              </c:extLst>
            </c:dLbl>
            <c:dLbl>
              <c:idx val="16"/>
              <c:layout>
                <c:manualLayout>
                  <c:x val="-1.839409398492162E-2"/>
                  <c:y val="2.462692163479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258-4CB3-8AAF-59D67CC76A66}"/>
                </c:ext>
              </c:extLst>
            </c:dLbl>
            <c:dLbl>
              <c:idx val="17"/>
              <c:layout>
                <c:manualLayout>
                  <c:x val="-3.57861750679409E-4"/>
                  <c:y val="8.753905761779893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258-4CB3-8AAF-59D67CC76A66}"/>
                </c:ext>
              </c:extLst>
            </c:dLbl>
            <c:dLbl>
              <c:idx val="18"/>
              <c:layout>
                <c:manualLayout>
                  <c:x val="-3.5177810091785909E-2"/>
                  <c:y val="2.1452318460192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2B-4852-BAFF-AB96E7E634B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'Féminicides - DAV'!$D$4:$V$4</c:f>
              <c:numCache>
                <c:formatCode>@</c:formatCode>
                <c:ptCount val="19"/>
                <c:pt idx="0" formatCode="General">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numCache>
            </c:numRef>
          </c:cat>
          <c:val>
            <c:numRef>
              <c:f>'Féminicides - DAV'!$D$7:$V$7</c:f>
              <c:numCache>
                <c:formatCode>#,##0</c:formatCode>
                <c:ptCount val="19"/>
                <c:pt idx="0">
                  <c:v>7</c:v>
                </c:pt>
                <c:pt idx="1">
                  <c:v>9</c:v>
                </c:pt>
                <c:pt idx="2">
                  <c:v>12</c:v>
                </c:pt>
                <c:pt idx="3">
                  <c:v>12</c:v>
                </c:pt>
                <c:pt idx="4">
                  <c:v>14</c:v>
                </c:pt>
                <c:pt idx="5">
                  <c:v>25</c:v>
                </c:pt>
                <c:pt idx="6">
                  <c:v>21</c:v>
                </c:pt>
                <c:pt idx="7">
                  <c:v>25</c:v>
                </c:pt>
                <c:pt idx="8">
                  <c:v>25</c:v>
                </c:pt>
                <c:pt idx="9">
                  <c:v>36</c:v>
                </c:pt>
                <c:pt idx="10">
                  <c:v>35</c:v>
                </c:pt>
                <c:pt idx="11">
                  <c:v>33</c:v>
                </c:pt>
                <c:pt idx="12">
                  <c:v>25</c:v>
                </c:pt>
                <c:pt idx="13">
                  <c:v>24</c:v>
                </c:pt>
                <c:pt idx="14">
                  <c:v>12</c:v>
                </c:pt>
                <c:pt idx="15">
                  <c:v>26</c:v>
                </c:pt>
                <c:pt idx="16">
                  <c:v>21</c:v>
                </c:pt>
                <c:pt idx="17">
                  <c:v>4</c:v>
                </c:pt>
                <c:pt idx="18">
                  <c:v>11</c:v>
                </c:pt>
              </c:numCache>
            </c:numRef>
          </c:val>
          <c:smooth val="1"/>
          <c:extLst>
            <c:ext xmlns:c16="http://schemas.microsoft.com/office/drawing/2014/chart" uri="{C3380CC4-5D6E-409C-BE32-E72D297353CC}">
              <c16:uniqueId val="{00000002-1258-4CB3-8AAF-59D67CC76A66}"/>
            </c:ext>
          </c:extLst>
        </c:ser>
        <c:dLbls>
          <c:dLblPos val="t"/>
          <c:showLegendKey val="0"/>
          <c:showVal val="1"/>
          <c:showCatName val="0"/>
          <c:showSerName val="0"/>
          <c:showPercent val="0"/>
          <c:showBubbleSize val="0"/>
        </c:dLbls>
        <c:marker val="1"/>
        <c:smooth val="0"/>
        <c:axId val="17117071"/>
        <c:axId val="17118031"/>
        <c:extLst>
          <c:ext xmlns:c15="http://schemas.microsoft.com/office/drawing/2012/chart" uri="{02D57815-91ED-43cb-92C2-25804820EDAC}">
            <c15:filteredLineSeries>
              <c15:ser>
                <c:idx val="3"/>
                <c:order val="3"/>
                <c:tx>
                  <c:strRef>
                    <c:extLst>
                      <c:ext uri="{02D57815-91ED-43cb-92C2-25804820EDAC}">
                        <c15:formulaRef>
                          <c15:sqref>'Féminicides - DAV'!#REF!</c15:sqref>
                        </c15:formulaRef>
                      </c:ext>
                    </c:extLst>
                    <c:strCache>
                      <c:ptCount val="1"/>
                      <c:pt idx="0">
                        <c:v>#REF!</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'Féminicides - DAV'!$D$4:$V$4</c15:sqref>
                        </c15:formulaRef>
                      </c:ext>
                    </c:extLst>
                    <c:numCache>
                      <c:formatCode>@</c:formatCode>
                      <c:ptCount val="19"/>
                      <c:pt idx="0" formatCode="General">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numCache>
                  </c:numRef>
                </c:cat>
                <c:val>
                  <c:numRef>
                    <c:extLst>
                      <c:ext uri="{02D57815-91ED-43cb-92C2-25804820EDAC}">
                        <c15:formulaRef>
                          <c15:sqref>'Féminicides - DAV'!#REF!</c15:sqref>
                        </c15:formulaRef>
                      </c:ext>
                    </c:extLst>
                    <c:numCache>
                      <c:formatCode>General</c:formatCode>
                      <c:ptCount val="1"/>
                      <c:pt idx="0">
                        <c:v>1</c:v>
                      </c:pt>
                    </c:numCache>
                  </c:numRef>
                </c:val>
                <c:smooth val="1"/>
                <c:extLst>
                  <c:ext xmlns:c16="http://schemas.microsoft.com/office/drawing/2014/chart" uri="{C3380CC4-5D6E-409C-BE32-E72D297353CC}">
                    <c16:uniqueId val="{00000003-1258-4CB3-8AAF-59D67CC76A66}"/>
                  </c:ext>
                </c:extLst>
              </c15:ser>
            </c15:filteredLineSeries>
          </c:ext>
        </c:extLst>
      </c:lineChart>
      <c:catAx>
        <c:axId val="1711707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118031"/>
        <c:crosses val="autoZero"/>
        <c:auto val="1"/>
        <c:lblAlgn val="ctr"/>
        <c:lblOffset val="100"/>
        <c:noMultiLvlLbl val="0"/>
      </c:catAx>
      <c:valAx>
        <c:axId val="17118031"/>
        <c:scaling>
          <c:orientation val="minMax"/>
        </c:scaling>
        <c:delete val="1"/>
        <c:axPos val="r"/>
        <c:majorGridlines>
          <c:spPr>
            <a:ln w="9525" cap="flat" cmpd="sng" algn="ctr">
              <a:solidFill>
                <a:srgbClr val="000000">
                  <a:alpha val="25098"/>
                </a:srgbClr>
              </a:solidFill>
              <a:round/>
            </a:ln>
            <a:effectLst/>
          </c:spPr>
        </c:majorGridlines>
        <c:numFmt formatCode="#,##0" sourceLinked="1"/>
        <c:majorTickMark val="none"/>
        <c:minorTickMark val="none"/>
        <c:tickLblPos val="nextTo"/>
        <c:crossAx val="1711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107950</xdr:colOff>
      <xdr:row>0</xdr:row>
      <xdr:rowOff>146050</xdr:rowOff>
    </xdr:from>
    <xdr:to>
      <xdr:col>8</xdr:col>
      <xdr:colOff>799540</xdr:colOff>
      <xdr:row>4</xdr:row>
      <xdr:rowOff>68468</xdr:rowOff>
    </xdr:to>
    <xdr:pic>
      <xdr:nvPicPr>
        <xdr:cNvPr id="2" name="Image 1" descr="Une image contenant texte, Police, capture d’écran&#10;&#10;Description générée automatiquement">
          <a:extLst>
            <a:ext uri="{FF2B5EF4-FFF2-40B4-BE49-F238E27FC236}">
              <a16:creationId xmlns:a16="http://schemas.microsoft.com/office/drawing/2014/main" id="{CA175D16-F32E-4DE2-800D-C059DC60913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11759" r="-26171" b="12671"/>
        <a:stretch/>
      </xdr:blipFill>
      <xdr:spPr bwMode="auto">
        <a:xfrm>
          <a:off x="104775" y="142875"/>
          <a:ext cx="6838390" cy="722518"/>
        </a:xfrm>
        <a:prstGeom prst="rect">
          <a:avLst/>
        </a:prstGeom>
        <a:ln>
          <a:noFill/>
        </a:ln>
        <a:extLst>
          <a:ext uri="{53640926-AAD7-44D8-BBD7-CCE9431645EC}">
            <a14:shadowObscured xmlns:a14="http://schemas.microsoft.com/office/drawing/2010/main"/>
          </a:ext>
        </a:extLst>
      </xdr:spPr>
    </xdr:pic>
    <xdr:clientData/>
  </xdr:twoCellAnchor>
  <xdr:twoCellAnchor>
    <xdr:from>
      <xdr:col>5</xdr:col>
      <xdr:colOff>425450</xdr:colOff>
      <xdr:row>11</xdr:row>
      <xdr:rowOff>76200</xdr:rowOff>
    </xdr:from>
    <xdr:to>
      <xdr:col>8</xdr:col>
      <xdr:colOff>714412</xdr:colOff>
      <xdr:row>13</xdr:row>
      <xdr:rowOff>95810</xdr:rowOff>
    </xdr:to>
    <xdr:sp macro="" textlink="">
      <xdr:nvSpPr>
        <xdr:cNvPr id="3" name="Rectangle 2">
          <a:extLst>
            <a:ext uri="{FF2B5EF4-FFF2-40B4-BE49-F238E27FC236}">
              <a16:creationId xmlns:a16="http://schemas.microsoft.com/office/drawing/2014/main" id="{08104695-1627-4CA4-8FF4-22D825E91601}"/>
            </a:ext>
          </a:extLst>
        </xdr:cNvPr>
        <xdr:cNvSpPr/>
      </xdr:nvSpPr>
      <xdr:spPr>
        <a:xfrm>
          <a:off x="4143375" y="2276475"/>
          <a:ext cx="2711487" cy="419660"/>
        </a:xfrm>
        <a:prstGeom prst="rect">
          <a:avLst/>
        </a:prstGeom>
        <a:solidFill>
          <a:srgbClr val="2633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fr-FR" b="1">
              <a:solidFill>
                <a:schemeClr val="tx1"/>
              </a:solidFill>
              <a:latin typeface="Marianne" panose="02000000000000000000" pitchFamily="2" charset="0"/>
            </a:rPr>
            <a:t>Lettre n°25 – Novembre 2025</a:t>
          </a:r>
        </a:p>
      </xdr:txBody>
    </xdr:sp>
    <xdr:clientData/>
  </xdr:twoCellAnchor>
  <xdr:twoCellAnchor editAs="oneCell">
    <xdr:from>
      <xdr:col>0</xdr:col>
      <xdr:colOff>95251</xdr:colOff>
      <xdr:row>5</xdr:row>
      <xdr:rowOff>6350</xdr:rowOff>
    </xdr:from>
    <xdr:to>
      <xdr:col>8</xdr:col>
      <xdr:colOff>425451</xdr:colOff>
      <xdr:row>10</xdr:row>
      <xdr:rowOff>174557</xdr:rowOff>
    </xdr:to>
    <xdr:pic>
      <xdr:nvPicPr>
        <xdr:cNvPr id="4" name="Image 3">
          <a:extLst>
            <a:ext uri="{FF2B5EF4-FFF2-40B4-BE49-F238E27FC236}">
              <a16:creationId xmlns:a16="http://schemas.microsoft.com/office/drawing/2014/main" id="{5852C14A-989B-4F06-9ED0-FA33F7F64F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1009650"/>
          <a:ext cx="6477000" cy="11651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788053</xdr:colOff>
      <xdr:row>19</xdr:row>
      <xdr:rowOff>65742</xdr:rowOff>
    </xdr:from>
    <xdr:to>
      <xdr:col>14</xdr:col>
      <xdr:colOff>470647</xdr:colOff>
      <xdr:row>42</xdr:row>
      <xdr:rowOff>56030</xdr:rowOff>
    </xdr:to>
    <xdr:graphicFrame macro="">
      <xdr:nvGraphicFramePr>
        <xdr:cNvPr id="3" name="Graphique 2">
          <a:extLst>
            <a:ext uri="{FF2B5EF4-FFF2-40B4-BE49-F238E27FC236}">
              <a16:creationId xmlns:a16="http://schemas.microsoft.com/office/drawing/2014/main" id="{BF6E7CA3-F0F2-B9ED-8D53-31E362DEAE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Charte Lettre">
      <a:dk1>
        <a:srgbClr val="FFFFFF"/>
      </a:dk1>
      <a:lt1>
        <a:srgbClr val="000000"/>
      </a:lt1>
      <a:dk2>
        <a:srgbClr val="FFFFFF"/>
      </a:dk2>
      <a:lt2>
        <a:srgbClr val="2F4077"/>
      </a:lt2>
      <a:accent1>
        <a:srgbClr val="21AB88"/>
      </a:accent1>
      <a:accent2>
        <a:srgbClr val="99C221"/>
      </a:accent2>
      <a:accent3>
        <a:srgbClr val="7AB1E8"/>
      </a:accent3>
      <a:accent4>
        <a:srgbClr val="006A6F"/>
      </a:accent4>
      <a:accent5>
        <a:srgbClr val="467886"/>
      </a:accent5>
      <a:accent6>
        <a:srgbClr val="009099"/>
      </a:accent6>
      <a:hlink>
        <a:srgbClr val="34BAB5"/>
      </a:hlink>
      <a:folHlink>
        <a:srgbClr val="465F9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A172A-592E-4764-AD39-FB3D504A4ED9}">
  <dimension ref="B16:J36"/>
  <sheetViews>
    <sheetView showGridLines="0" workbookViewId="0">
      <selection activeCell="E24" sqref="E24"/>
    </sheetView>
  </sheetViews>
  <sheetFormatPr baseColWidth="10" defaultRowHeight="16" x14ac:dyDescent="0.45"/>
  <cols>
    <col min="1" max="1" width="3.25" style="98" customWidth="1"/>
    <col min="2" max="4" width="10.6640625" style="98"/>
    <col min="5" max="5" width="13.58203125" style="98" customWidth="1"/>
    <col min="6" max="9" width="10.6640625" style="98"/>
    <col min="10" max="10" width="9.25" style="98" customWidth="1"/>
    <col min="11" max="16384" width="10.6640625" style="98"/>
  </cols>
  <sheetData>
    <row r="16" spans="2:10" ht="14.5" customHeight="1" x14ac:dyDescent="0.45">
      <c r="B16" s="189" t="s">
        <v>183</v>
      </c>
      <c r="C16" s="189"/>
      <c r="D16" s="189"/>
      <c r="E16" s="189"/>
      <c r="F16" s="189"/>
      <c r="G16" s="189"/>
      <c r="H16" s="189"/>
      <c r="I16" s="189"/>
      <c r="J16" s="188"/>
    </row>
    <row r="17" spans="2:10" x14ac:dyDescent="0.45">
      <c r="B17" s="189"/>
      <c r="C17" s="189"/>
      <c r="D17" s="189"/>
      <c r="E17" s="189"/>
      <c r="F17" s="189"/>
      <c r="G17" s="189"/>
      <c r="H17" s="189"/>
      <c r="I17" s="189"/>
      <c r="J17" s="188"/>
    </row>
    <row r="18" spans="2:10" x14ac:dyDescent="0.45">
      <c r="B18" s="189"/>
      <c r="C18" s="189"/>
      <c r="D18" s="189"/>
      <c r="E18" s="189"/>
      <c r="F18" s="189"/>
      <c r="G18" s="189"/>
      <c r="H18" s="189"/>
      <c r="I18" s="189"/>
      <c r="J18" s="188"/>
    </row>
    <row r="19" spans="2:10" x14ac:dyDescent="0.45">
      <c r="B19" s="189"/>
      <c r="C19" s="189"/>
      <c r="D19" s="189"/>
      <c r="E19" s="189"/>
      <c r="F19" s="189"/>
      <c r="G19" s="189"/>
      <c r="H19" s="189"/>
      <c r="I19" s="189"/>
      <c r="J19" s="188"/>
    </row>
    <row r="20" spans="2:10" x14ac:dyDescent="0.45">
      <c r="B20" s="189"/>
      <c r="C20" s="189"/>
      <c r="D20" s="189"/>
      <c r="E20" s="189"/>
      <c r="F20" s="189"/>
      <c r="G20" s="189"/>
      <c r="H20" s="189"/>
      <c r="I20" s="189"/>
      <c r="J20" s="188"/>
    </row>
    <row r="21" spans="2:10" ht="27.5" customHeight="1" x14ac:dyDescent="0.45">
      <c r="B21" s="189"/>
      <c r="C21" s="189"/>
      <c r="D21" s="189"/>
      <c r="E21" s="189"/>
      <c r="F21" s="189"/>
      <c r="G21" s="189"/>
      <c r="H21" s="189"/>
      <c r="I21" s="189"/>
      <c r="J21" s="188"/>
    </row>
    <row r="22" spans="2:10" x14ac:dyDescent="0.45">
      <c r="B22" s="188"/>
      <c r="C22" s="188"/>
      <c r="D22" s="188"/>
      <c r="E22" s="188"/>
      <c r="F22" s="188"/>
      <c r="G22" s="188"/>
      <c r="H22" s="188"/>
      <c r="I22" s="188"/>
      <c r="J22" s="188"/>
    </row>
    <row r="23" spans="2:10" x14ac:dyDescent="0.45">
      <c r="B23" s="188"/>
      <c r="C23" s="188"/>
      <c r="D23" s="188"/>
      <c r="E23" s="188"/>
      <c r="F23" s="188"/>
      <c r="G23" s="188"/>
      <c r="H23" s="188"/>
      <c r="I23" s="188"/>
      <c r="J23" s="188"/>
    </row>
    <row r="24" spans="2:10" x14ac:dyDescent="0.45">
      <c r="B24" s="188"/>
      <c r="C24" s="188"/>
      <c r="D24" s="188"/>
      <c r="E24" s="188"/>
      <c r="F24" s="188"/>
      <c r="G24" s="188"/>
      <c r="H24" s="188"/>
      <c r="I24" s="188"/>
      <c r="J24" s="188"/>
    </row>
    <row r="25" spans="2:10" x14ac:dyDescent="0.45">
      <c r="B25" s="188"/>
      <c r="C25" s="188"/>
      <c r="D25" s="188"/>
      <c r="E25" s="188"/>
      <c r="F25" s="188"/>
      <c r="G25" s="188"/>
      <c r="H25" s="188"/>
      <c r="I25" s="188"/>
      <c r="J25" s="188"/>
    </row>
    <row r="26" spans="2:10" x14ac:dyDescent="0.45">
      <c r="B26" s="188"/>
      <c r="C26" s="188"/>
      <c r="D26" s="188"/>
      <c r="E26" s="188"/>
      <c r="F26" s="188"/>
      <c r="G26" s="188"/>
      <c r="H26" s="188"/>
      <c r="I26" s="188"/>
      <c r="J26" s="188"/>
    </row>
    <row r="27" spans="2:10" x14ac:dyDescent="0.45">
      <c r="B27" s="188"/>
      <c r="C27" s="188"/>
      <c r="D27" s="188"/>
      <c r="E27" s="188"/>
      <c r="F27" s="188"/>
      <c r="G27" s="188"/>
      <c r="H27" s="188"/>
      <c r="I27" s="188"/>
      <c r="J27" s="188"/>
    </row>
    <row r="28" spans="2:10" x14ac:dyDescent="0.45">
      <c r="B28" s="188"/>
      <c r="C28" s="188"/>
      <c r="D28" s="188"/>
      <c r="E28" s="188"/>
      <c r="F28" s="188"/>
      <c r="G28" s="188"/>
      <c r="H28" s="188"/>
      <c r="I28" s="188"/>
      <c r="J28" s="188"/>
    </row>
    <row r="29" spans="2:10" x14ac:dyDescent="0.45">
      <c r="B29" s="188"/>
      <c r="C29" s="188"/>
      <c r="D29" s="188"/>
      <c r="E29" s="188"/>
      <c r="F29" s="188"/>
      <c r="G29" s="188"/>
      <c r="H29" s="188"/>
      <c r="I29" s="188"/>
      <c r="J29" s="188"/>
    </row>
    <row r="30" spans="2:10" x14ac:dyDescent="0.45">
      <c r="B30" s="188"/>
      <c r="C30" s="188"/>
      <c r="D30" s="188"/>
      <c r="E30" s="188"/>
      <c r="F30" s="188"/>
      <c r="G30" s="188"/>
      <c r="H30" s="188"/>
      <c r="I30" s="188"/>
      <c r="J30" s="188"/>
    </row>
    <row r="31" spans="2:10" x14ac:dyDescent="0.45">
      <c r="B31" s="188"/>
      <c r="C31" s="188"/>
      <c r="D31" s="188"/>
      <c r="E31" s="188"/>
      <c r="F31" s="188"/>
      <c r="G31" s="188"/>
      <c r="H31" s="188"/>
      <c r="I31" s="188"/>
      <c r="J31" s="188"/>
    </row>
    <row r="32" spans="2:10" x14ac:dyDescent="0.45">
      <c r="B32" s="188"/>
      <c r="C32" s="188"/>
      <c r="D32" s="188"/>
      <c r="E32" s="188"/>
      <c r="F32" s="188"/>
      <c r="G32" s="188"/>
      <c r="H32" s="188"/>
      <c r="I32" s="188"/>
      <c r="J32" s="188"/>
    </row>
    <row r="33" spans="2:10" x14ac:dyDescent="0.45">
      <c r="B33" s="188"/>
      <c r="C33" s="188"/>
      <c r="D33" s="188"/>
      <c r="E33" s="188"/>
      <c r="F33" s="188"/>
      <c r="G33" s="188"/>
      <c r="H33" s="188"/>
      <c r="I33" s="188"/>
      <c r="J33" s="188"/>
    </row>
    <row r="34" spans="2:10" x14ac:dyDescent="0.45">
      <c r="B34" s="188"/>
      <c r="C34" s="188"/>
      <c r="D34" s="188"/>
      <c r="E34" s="188"/>
      <c r="F34" s="188"/>
      <c r="G34" s="188"/>
      <c r="H34" s="188"/>
      <c r="I34" s="188"/>
      <c r="J34" s="188"/>
    </row>
    <row r="35" spans="2:10" x14ac:dyDescent="0.45">
      <c r="B35" s="188"/>
      <c r="C35" s="188"/>
      <c r="D35" s="188"/>
      <c r="E35" s="188"/>
      <c r="F35" s="188"/>
      <c r="G35" s="188"/>
      <c r="H35" s="188"/>
      <c r="I35" s="188"/>
      <c r="J35" s="188"/>
    </row>
    <row r="36" spans="2:10" x14ac:dyDescent="0.45">
      <c r="B36" s="188"/>
      <c r="C36" s="188"/>
      <c r="D36" s="188"/>
      <c r="E36" s="188"/>
      <c r="F36" s="188"/>
      <c r="G36" s="188"/>
      <c r="H36" s="188"/>
      <c r="I36" s="188"/>
      <c r="J36" s="188"/>
    </row>
  </sheetData>
  <mergeCells count="1">
    <mergeCell ref="B16:I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135"/>
  <sheetViews>
    <sheetView showGridLines="0" zoomScale="85" zoomScaleNormal="85" workbookViewId="0">
      <selection activeCell="Q36" sqref="Q36"/>
    </sheetView>
  </sheetViews>
  <sheetFormatPr baseColWidth="10" defaultColWidth="9.1640625" defaultRowHeight="17.5" x14ac:dyDescent="0.45"/>
  <cols>
    <col min="1" max="1" width="3.5" style="2" customWidth="1"/>
    <col min="2" max="2" width="18.5" style="2" customWidth="1"/>
    <col min="3" max="3" width="23.1640625" style="2" customWidth="1"/>
    <col min="4" max="4" width="9.1640625" style="2" customWidth="1"/>
    <col min="5" max="5" width="8.1640625" style="2" customWidth="1"/>
    <col min="6" max="6" width="9.1640625" style="2"/>
    <col min="7" max="7" width="8.08203125" style="2" customWidth="1"/>
    <col min="8" max="8" width="7.9140625" style="2" customWidth="1"/>
    <col min="9" max="9" width="8.1640625" style="2" customWidth="1"/>
    <col min="10" max="10" width="8.6640625" style="2" customWidth="1"/>
    <col min="11" max="12" width="8.4140625" style="2" customWidth="1"/>
    <col min="13" max="13" width="8.5" style="2" customWidth="1"/>
    <col min="14" max="14" width="8.1640625" style="2" customWidth="1"/>
    <col min="15" max="15" width="8.25" style="2" customWidth="1"/>
    <col min="16" max="16" width="8.1640625" style="2" customWidth="1"/>
    <col min="17" max="17" width="7.75" style="2" customWidth="1"/>
    <col min="18" max="18" width="7.6640625" style="2" customWidth="1"/>
    <col min="19" max="19" width="8.25" style="2" customWidth="1"/>
    <col min="20" max="20" width="8" style="2" customWidth="1"/>
    <col min="21" max="21" width="7.9140625" style="2" customWidth="1"/>
    <col min="22" max="16384" width="9.1640625" style="2"/>
  </cols>
  <sheetData>
    <row r="2" spans="2:22" s="4" customFormat="1" x14ac:dyDescent="0.45">
      <c r="B2" s="57" t="s">
        <v>132</v>
      </c>
    </row>
    <row r="3" spans="2:22" s="4" customFormat="1" x14ac:dyDescent="0.5">
      <c r="C3" s="5"/>
      <c r="D3" s="5"/>
      <c r="E3" s="5"/>
      <c r="F3" s="5"/>
      <c r="G3" s="5"/>
      <c r="H3" s="5"/>
      <c r="I3" s="5"/>
      <c r="J3" s="5"/>
      <c r="K3" s="5"/>
      <c r="L3" s="5"/>
      <c r="M3" s="5"/>
    </row>
    <row r="4" spans="2:22" s="4" customFormat="1" x14ac:dyDescent="0.4">
      <c r="B4" s="191"/>
      <c r="C4" s="191"/>
      <c r="D4" s="95">
        <v>2024</v>
      </c>
      <c r="E4" s="89">
        <v>2023</v>
      </c>
      <c r="F4" s="25">
        <v>2022</v>
      </c>
      <c r="G4" s="25">
        <v>2021</v>
      </c>
      <c r="H4" s="25">
        <v>2020</v>
      </c>
      <c r="I4" s="25">
        <v>2019</v>
      </c>
      <c r="J4" s="25">
        <v>2018</v>
      </c>
      <c r="K4" s="25">
        <v>2017</v>
      </c>
      <c r="L4" s="25">
        <v>2016</v>
      </c>
      <c r="M4" s="25">
        <v>2015</v>
      </c>
      <c r="N4" s="25">
        <v>2014</v>
      </c>
      <c r="O4" s="25">
        <v>2013</v>
      </c>
      <c r="P4" s="25">
        <v>2012</v>
      </c>
      <c r="Q4" s="25">
        <v>2011</v>
      </c>
      <c r="R4" s="25">
        <v>2010</v>
      </c>
      <c r="S4" s="25">
        <v>2009</v>
      </c>
      <c r="T4" s="25">
        <v>2008</v>
      </c>
      <c r="U4" s="25">
        <v>2007</v>
      </c>
      <c r="V4" s="25">
        <v>2006</v>
      </c>
    </row>
    <row r="5" spans="2:22" s="4" customFormat="1" x14ac:dyDescent="0.45">
      <c r="B5" s="193" t="s">
        <v>127</v>
      </c>
      <c r="C5" s="193"/>
      <c r="D5" s="26">
        <v>107</v>
      </c>
      <c r="E5" s="9">
        <v>96</v>
      </c>
      <c r="F5" s="13">
        <v>118</v>
      </c>
      <c r="G5" s="13">
        <v>122</v>
      </c>
      <c r="H5" s="13">
        <v>102</v>
      </c>
      <c r="I5" s="13">
        <v>146</v>
      </c>
      <c r="J5" s="13">
        <v>118</v>
      </c>
      <c r="K5" s="13">
        <v>130</v>
      </c>
      <c r="L5" s="13">
        <v>123</v>
      </c>
      <c r="M5" s="13">
        <v>122</v>
      </c>
      <c r="N5" s="13">
        <v>134</v>
      </c>
      <c r="O5" s="13">
        <v>130</v>
      </c>
      <c r="P5" s="13">
        <v>166</v>
      </c>
      <c r="Q5" s="13">
        <v>122</v>
      </c>
      <c r="R5" s="13">
        <v>157</v>
      </c>
      <c r="S5" s="13">
        <v>151</v>
      </c>
      <c r="T5" s="13">
        <v>168</v>
      </c>
      <c r="U5" s="13">
        <v>179</v>
      </c>
      <c r="V5" s="13">
        <v>148</v>
      </c>
    </row>
    <row r="6" spans="2:22" s="4" customFormat="1" x14ac:dyDescent="0.45">
      <c r="B6" s="194" t="s">
        <v>128</v>
      </c>
      <c r="C6" s="194"/>
      <c r="D6" s="27">
        <v>31</v>
      </c>
      <c r="E6" s="90">
        <v>23</v>
      </c>
      <c r="F6" s="14">
        <v>27</v>
      </c>
      <c r="G6" s="14">
        <v>21</v>
      </c>
      <c r="H6" s="14">
        <v>23</v>
      </c>
      <c r="I6" s="14">
        <v>27</v>
      </c>
      <c r="J6" s="14">
        <v>31</v>
      </c>
      <c r="K6" s="14">
        <v>21</v>
      </c>
      <c r="L6" s="14">
        <v>34</v>
      </c>
      <c r="M6" s="14">
        <v>22</v>
      </c>
      <c r="N6" s="14">
        <v>31</v>
      </c>
      <c r="O6" s="14">
        <v>29</v>
      </c>
      <c r="P6" s="14">
        <v>31</v>
      </c>
      <c r="Q6" s="14">
        <v>24</v>
      </c>
      <c r="R6" s="14">
        <v>33</v>
      </c>
      <c r="S6" s="14">
        <v>26</v>
      </c>
      <c r="T6" s="14">
        <v>28</v>
      </c>
      <c r="U6" s="14">
        <v>29</v>
      </c>
      <c r="V6" s="14">
        <v>29</v>
      </c>
    </row>
    <row r="7" spans="2:22" s="4" customFormat="1" x14ac:dyDescent="0.45">
      <c r="B7" s="195" t="s">
        <v>106</v>
      </c>
      <c r="C7" s="195"/>
      <c r="D7" s="28">
        <v>7</v>
      </c>
      <c r="E7" s="11">
        <v>9</v>
      </c>
      <c r="F7" s="15">
        <v>12</v>
      </c>
      <c r="G7" s="15">
        <v>12</v>
      </c>
      <c r="H7" s="15">
        <v>14</v>
      </c>
      <c r="I7" s="15">
        <v>25</v>
      </c>
      <c r="J7" s="15">
        <v>21</v>
      </c>
      <c r="K7" s="15">
        <v>25</v>
      </c>
      <c r="L7" s="15">
        <v>25</v>
      </c>
      <c r="M7" s="15">
        <v>36</v>
      </c>
      <c r="N7" s="15">
        <v>35</v>
      </c>
      <c r="O7" s="15">
        <v>33</v>
      </c>
      <c r="P7" s="15">
        <v>25</v>
      </c>
      <c r="Q7" s="15">
        <v>24</v>
      </c>
      <c r="R7" s="15">
        <v>12</v>
      </c>
      <c r="S7" s="15">
        <v>26</v>
      </c>
      <c r="T7" s="15">
        <v>21</v>
      </c>
      <c r="U7" s="15">
        <v>4</v>
      </c>
      <c r="V7" s="15">
        <v>11</v>
      </c>
    </row>
    <row r="8" spans="2:22" s="6" customFormat="1" ht="18" customHeight="1" x14ac:dyDescent="0.45">
      <c r="B8" s="192" t="s">
        <v>95</v>
      </c>
      <c r="C8" s="192"/>
      <c r="D8" s="91">
        <v>4</v>
      </c>
      <c r="E8" s="91">
        <v>7</v>
      </c>
      <c r="F8" s="30">
        <v>8</v>
      </c>
      <c r="G8" s="30">
        <v>0</v>
      </c>
      <c r="H8" s="30">
        <v>8</v>
      </c>
      <c r="I8" s="30">
        <v>3</v>
      </c>
      <c r="J8" s="30">
        <v>5</v>
      </c>
      <c r="K8" s="30">
        <v>11</v>
      </c>
      <c r="L8" s="30">
        <v>9</v>
      </c>
      <c r="M8" s="30">
        <v>11</v>
      </c>
      <c r="N8" s="30">
        <v>7</v>
      </c>
      <c r="O8" s="30">
        <v>13</v>
      </c>
      <c r="P8" s="30">
        <v>9</v>
      </c>
      <c r="Q8" s="30">
        <v>11</v>
      </c>
      <c r="R8" s="30">
        <v>6</v>
      </c>
      <c r="S8" s="30">
        <v>10</v>
      </c>
      <c r="T8" s="30">
        <v>9</v>
      </c>
      <c r="U8" s="30">
        <v>1</v>
      </c>
      <c r="V8" s="30">
        <v>11</v>
      </c>
    </row>
    <row r="9" spans="2:22" s="6" customFormat="1" ht="33" customHeight="1" x14ac:dyDescent="0.45">
      <c r="B9" s="196" t="s">
        <v>96</v>
      </c>
      <c r="C9" s="196"/>
      <c r="D9" s="91">
        <v>3</v>
      </c>
      <c r="E9" s="91">
        <v>2</v>
      </c>
      <c r="F9" s="30">
        <v>4</v>
      </c>
      <c r="G9" s="30">
        <v>12</v>
      </c>
      <c r="H9" s="30">
        <v>6</v>
      </c>
      <c r="I9" s="30">
        <v>22</v>
      </c>
      <c r="J9" s="30">
        <v>16</v>
      </c>
      <c r="K9" s="30">
        <v>14</v>
      </c>
      <c r="L9" s="30">
        <v>16</v>
      </c>
      <c r="M9" s="30">
        <v>25</v>
      </c>
      <c r="N9" s="30">
        <v>28</v>
      </c>
      <c r="O9" s="30">
        <v>20</v>
      </c>
      <c r="P9" s="30">
        <v>16</v>
      </c>
      <c r="Q9" s="30">
        <v>13</v>
      </c>
      <c r="R9" s="30">
        <v>6</v>
      </c>
      <c r="S9" s="30">
        <v>16</v>
      </c>
      <c r="T9" s="30">
        <v>12</v>
      </c>
      <c r="U9" s="30">
        <v>3</v>
      </c>
      <c r="V9" s="30" t="s">
        <v>1</v>
      </c>
    </row>
    <row r="10" spans="2:22" s="6" customFormat="1" ht="27" customHeight="1" x14ac:dyDescent="0.45">
      <c r="B10" s="197" t="s">
        <v>109</v>
      </c>
      <c r="C10" s="197"/>
      <c r="D10" s="139">
        <v>1</v>
      </c>
      <c r="E10" s="140">
        <v>8</v>
      </c>
      <c r="F10" s="138">
        <v>5</v>
      </c>
      <c r="G10" s="138">
        <v>10</v>
      </c>
      <c r="H10" s="138">
        <v>11</v>
      </c>
      <c r="I10" s="138">
        <v>8</v>
      </c>
      <c r="J10" s="138">
        <v>5</v>
      </c>
      <c r="K10" s="138">
        <v>5</v>
      </c>
      <c r="L10" s="138">
        <v>3</v>
      </c>
      <c r="M10" s="138">
        <v>15</v>
      </c>
      <c r="N10" s="138">
        <v>11</v>
      </c>
      <c r="O10" s="138">
        <v>8</v>
      </c>
      <c r="P10" s="138">
        <v>11</v>
      </c>
      <c r="Q10" s="138">
        <v>6</v>
      </c>
      <c r="R10" s="138">
        <v>4</v>
      </c>
      <c r="S10" s="138">
        <v>2</v>
      </c>
      <c r="T10" s="138">
        <v>10</v>
      </c>
      <c r="U10" s="138">
        <v>8</v>
      </c>
      <c r="V10" s="138">
        <v>3</v>
      </c>
    </row>
    <row r="11" spans="2:22" s="4" customFormat="1" x14ac:dyDescent="0.45">
      <c r="B11" s="197" t="s">
        <v>0</v>
      </c>
      <c r="C11" s="197"/>
      <c r="D11" s="139">
        <v>3</v>
      </c>
      <c r="E11" s="140">
        <v>3</v>
      </c>
      <c r="F11" s="138">
        <v>4</v>
      </c>
      <c r="G11" s="138">
        <v>5</v>
      </c>
      <c r="H11" s="138">
        <v>6</v>
      </c>
      <c r="I11" s="138">
        <v>8</v>
      </c>
      <c r="J11" s="138">
        <v>5</v>
      </c>
      <c r="K11" s="138">
        <v>7</v>
      </c>
      <c r="L11" s="138">
        <v>9</v>
      </c>
      <c r="M11" s="138">
        <v>11</v>
      </c>
      <c r="N11" s="138">
        <v>12</v>
      </c>
      <c r="O11" s="138">
        <v>13</v>
      </c>
      <c r="P11" s="138">
        <v>14</v>
      </c>
      <c r="Q11" s="138">
        <v>13</v>
      </c>
      <c r="R11" s="138">
        <v>17</v>
      </c>
      <c r="S11" s="138">
        <v>1</v>
      </c>
      <c r="T11" s="138">
        <v>3</v>
      </c>
      <c r="U11" s="138">
        <v>4</v>
      </c>
      <c r="V11" s="138">
        <v>5</v>
      </c>
    </row>
    <row r="12" spans="2:22" s="4" customFormat="1" x14ac:dyDescent="0.45">
      <c r="B12" s="200" t="s">
        <v>129</v>
      </c>
      <c r="C12" s="200"/>
      <c r="D12" s="29">
        <v>403</v>
      </c>
      <c r="E12" s="92">
        <v>451</v>
      </c>
      <c r="F12" s="23">
        <v>366</v>
      </c>
      <c r="G12" s="23">
        <v>251</v>
      </c>
      <c r="H12" s="23">
        <v>238</v>
      </c>
      <c r="I12" s="23">
        <v>268</v>
      </c>
      <c r="J12" s="23">
        <v>195</v>
      </c>
      <c r="K12" s="23">
        <v>151</v>
      </c>
      <c r="L12" s="23">
        <v>183</v>
      </c>
      <c r="M12" s="23">
        <v>177</v>
      </c>
      <c r="N12" s="23">
        <v>146</v>
      </c>
      <c r="O12" s="18" t="s">
        <v>1</v>
      </c>
      <c r="P12" s="18" t="s">
        <v>1</v>
      </c>
      <c r="Q12" s="18" t="s">
        <v>1</v>
      </c>
      <c r="R12" s="18" t="s">
        <v>1</v>
      </c>
      <c r="S12" s="18" t="s">
        <v>1</v>
      </c>
      <c r="T12" s="18" t="s">
        <v>1</v>
      </c>
      <c r="U12" s="18" t="s">
        <v>1</v>
      </c>
      <c r="V12" s="18" t="s">
        <v>1</v>
      </c>
    </row>
    <row r="13" spans="2:22" s="4" customFormat="1" x14ac:dyDescent="0.45">
      <c r="B13" s="199" t="s">
        <v>108</v>
      </c>
      <c r="C13" s="199"/>
      <c r="D13" s="31">
        <v>270</v>
      </c>
      <c r="E13" s="137">
        <v>327</v>
      </c>
      <c r="F13" s="33">
        <v>267</v>
      </c>
      <c r="G13" s="33">
        <v>190</v>
      </c>
      <c r="H13" s="88" t="s">
        <v>1</v>
      </c>
      <c r="I13" s="88" t="s">
        <v>1</v>
      </c>
      <c r="J13" s="88" t="s">
        <v>1</v>
      </c>
      <c r="K13" s="88" t="s">
        <v>1</v>
      </c>
      <c r="L13" s="88" t="s">
        <v>1</v>
      </c>
      <c r="M13" s="88" t="s">
        <v>1</v>
      </c>
      <c r="N13" s="88" t="s">
        <v>1</v>
      </c>
      <c r="O13" s="18"/>
      <c r="P13" s="18"/>
      <c r="Q13" s="18"/>
      <c r="R13" s="18"/>
      <c r="S13" s="18"/>
      <c r="T13" s="18"/>
      <c r="U13" s="18"/>
      <c r="V13" s="18"/>
    </row>
    <row r="14" spans="2:22" s="4" customFormat="1" x14ac:dyDescent="0.45">
      <c r="B14" s="198" t="s">
        <v>107</v>
      </c>
      <c r="C14" s="198"/>
      <c r="D14" s="32">
        <v>133</v>
      </c>
      <c r="E14" s="136">
        <v>124</v>
      </c>
      <c r="F14" s="34">
        <v>99</v>
      </c>
      <c r="G14" s="34">
        <v>61</v>
      </c>
      <c r="H14" s="88"/>
      <c r="I14" s="88"/>
      <c r="J14" s="88"/>
      <c r="K14" s="88"/>
      <c r="L14" s="88"/>
      <c r="M14" s="88"/>
      <c r="N14" s="88"/>
      <c r="O14" s="18"/>
      <c r="P14" s="18"/>
      <c r="Q14" s="18"/>
      <c r="R14" s="18"/>
      <c r="S14" s="18"/>
      <c r="T14" s="18"/>
      <c r="U14" s="18"/>
      <c r="V14" s="18"/>
    </row>
    <row r="15" spans="2:22" s="144" customFormat="1" ht="16" x14ac:dyDescent="0.45">
      <c r="B15" s="190" t="s">
        <v>133</v>
      </c>
      <c r="C15" s="190"/>
      <c r="D15" s="150">
        <v>41</v>
      </c>
      <c r="E15" s="150">
        <v>30</v>
      </c>
      <c r="F15" s="150">
        <v>40</v>
      </c>
      <c r="G15" s="150">
        <v>51</v>
      </c>
      <c r="H15" s="150">
        <v>37</v>
      </c>
      <c r="I15" s="150">
        <v>58</v>
      </c>
      <c r="J15" s="150">
        <v>51</v>
      </c>
      <c r="K15" s="150">
        <v>47</v>
      </c>
      <c r="L15" s="150">
        <v>58</v>
      </c>
      <c r="M15" s="150">
        <v>56</v>
      </c>
      <c r="N15" s="150">
        <v>60</v>
      </c>
      <c r="O15" s="150">
        <v>65</v>
      </c>
      <c r="P15" s="150">
        <v>67</v>
      </c>
      <c r="Q15" s="150">
        <v>69</v>
      </c>
      <c r="R15" s="150">
        <v>60</v>
      </c>
      <c r="S15" s="150">
        <v>61</v>
      </c>
      <c r="T15" s="150">
        <v>64</v>
      </c>
      <c r="U15" s="150">
        <v>67</v>
      </c>
      <c r="V15" s="150">
        <v>47</v>
      </c>
    </row>
    <row r="16" spans="2:22" s="144" customFormat="1" ht="16" x14ac:dyDescent="0.45">
      <c r="B16" s="174"/>
      <c r="C16" s="174"/>
      <c r="D16" s="150"/>
      <c r="E16" s="150"/>
      <c r="F16" s="150"/>
      <c r="G16" s="150"/>
      <c r="H16" s="150"/>
      <c r="I16" s="150"/>
      <c r="J16" s="150"/>
      <c r="K16" s="150"/>
      <c r="L16" s="150"/>
      <c r="M16" s="150"/>
      <c r="N16" s="150"/>
      <c r="O16" s="150"/>
      <c r="P16" s="150"/>
      <c r="Q16" s="150"/>
      <c r="R16" s="150"/>
      <c r="S16" s="150"/>
      <c r="T16" s="150"/>
      <c r="U16" s="150"/>
      <c r="V16" s="150"/>
    </row>
    <row r="17" spans="2:2" s="4" customFormat="1" x14ac:dyDescent="0.45">
      <c r="B17" s="20" t="s">
        <v>97</v>
      </c>
    </row>
    <row r="18" spans="2:2" s="4" customFormat="1" x14ac:dyDescent="0.45">
      <c r="B18" s="20" t="s">
        <v>12</v>
      </c>
    </row>
    <row r="19" spans="2:2" s="4" customFormat="1" x14ac:dyDescent="0.45">
      <c r="B19" s="20" t="s">
        <v>134</v>
      </c>
    </row>
    <row r="20" spans="2:2" x14ac:dyDescent="0.45">
      <c r="B20" s="1"/>
    </row>
    <row r="62" spans="3:17" x14ac:dyDescent="0.45">
      <c r="M62" s="141"/>
      <c r="Q62" s="141"/>
    </row>
    <row r="63" spans="3:17" x14ac:dyDescent="0.45">
      <c r="C63" s="141"/>
      <c r="M63" s="141"/>
      <c r="Q63" s="141"/>
    </row>
    <row r="64" spans="3:17" x14ac:dyDescent="0.45">
      <c r="C64" s="141"/>
      <c r="M64" s="141"/>
    </row>
    <row r="65" spans="2:17" x14ac:dyDescent="0.45">
      <c r="C65" s="141"/>
      <c r="M65" s="4"/>
    </row>
    <row r="66" spans="2:17" x14ac:dyDescent="0.45">
      <c r="M66" s="4"/>
    </row>
    <row r="67" spans="2:17" x14ac:dyDescent="0.45">
      <c r="B67" s="141"/>
      <c r="C67" s="141"/>
    </row>
    <row r="68" spans="2:17" x14ac:dyDescent="0.45">
      <c r="B68" s="141"/>
      <c r="C68" s="141"/>
    </row>
    <row r="69" spans="2:17" x14ac:dyDescent="0.45">
      <c r="B69" s="141"/>
      <c r="C69" s="141"/>
    </row>
    <row r="71" spans="2:17" x14ac:dyDescent="0.45">
      <c r="C71" s="141"/>
    </row>
    <row r="72" spans="2:17" x14ac:dyDescent="0.45">
      <c r="C72" s="141"/>
    </row>
    <row r="80" spans="2:17" x14ac:dyDescent="0.45">
      <c r="M80" s="141"/>
      <c r="N80" s="4"/>
      <c r="O80" s="4"/>
      <c r="P80" s="4"/>
      <c r="Q80" s="4"/>
    </row>
    <row r="81" spans="2:17" x14ac:dyDescent="0.45">
      <c r="C81" s="142"/>
      <c r="M81" s="141"/>
      <c r="N81" s="4"/>
      <c r="O81" s="4"/>
      <c r="P81" s="4"/>
      <c r="Q81" s="4"/>
    </row>
    <row r="82" spans="2:17" x14ac:dyDescent="0.45">
      <c r="C82" s="141"/>
      <c r="M82" s="4"/>
      <c r="N82" s="4"/>
      <c r="O82" s="4"/>
      <c r="P82" s="4"/>
      <c r="Q82" s="4"/>
    </row>
    <row r="83" spans="2:17" x14ac:dyDescent="0.45">
      <c r="C83" s="141"/>
      <c r="M83" s="4"/>
      <c r="N83" s="4"/>
      <c r="O83" s="4"/>
      <c r="P83" s="4"/>
      <c r="Q83" s="4"/>
    </row>
    <row r="84" spans="2:17" x14ac:dyDescent="0.45">
      <c r="C84" s="142"/>
      <c r="M84" s="4"/>
      <c r="N84" s="4"/>
      <c r="O84" s="4"/>
      <c r="P84" s="4"/>
      <c r="Q84" s="4"/>
    </row>
    <row r="85" spans="2:17" x14ac:dyDescent="0.45">
      <c r="C85" s="142"/>
    </row>
    <row r="86" spans="2:17" x14ac:dyDescent="0.45">
      <c r="C86" s="142"/>
    </row>
    <row r="87" spans="2:17" x14ac:dyDescent="0.45">
      <c r="C87" s="142"/>
    </row>
    <row r="88" spans="2:17" x14ac:dyDescent="0.45">
      <c r="C88" s="4"/>
    </row>
    <row r="89" spans="2:17" x14ac:dyDescent="0.45">
      <c r="B89" s="4"/>
      <c r="C89" s="141"/>
    </row>
    <row r="90" spans="2:17" x14ac:dyDescent="0.45">
      <c r="B90" s="4"/>
      <c r="C90" s="141"/>
    </row>
    <row r="91" spans="2:17" x14ac:dyDescent="0.45">
      <c r="B91" s="4"/>
      <c r="C91" s="141"/>
    </row>
    <row r="92" spans="2:17" x14ac:dyDescent="0.45">
      <c r="B92" s="4"/>
      <c r="C92" s="141"/>
    </row>
    <row r="93" spans="2:17" x14ac:dyDescent="0.45">
      <c r="B93" s="4"/>
      <c r="C93" s="4"/>
    </row>
    <row r="94" spans="2:17" x14ac:dyDescent="0.45">
      <c r="B94" s="4"/>
      <c r="C94" s="141"/>
    </row>
    <row r="95" spans="2:17" x14ac:dyDescent="0.45">
      <c r="B95" s="4"/>
      <c r="C95" s="141"/>
    </row>
    <row r="96" spans="2:17" x14ac:dyDescent="0.45">
      <c r="B96" s="4"/>
      <c r="C96" s="141"/>
    </row>
    <row r="97" spans="2:12" x14ac:dyDescent="0.45">
      <c r="B97" s="4"/>
      <c r="C97" s="141"/>
    </row>
    <row r="98" spans="2:12" x14ac:dyDescent="0.45">
      <c r="B98" s="4"/>
      <c r="C98" s="4"/>
    </row>
    <row r="99" spans="2:12" x14ac:dyDescent="0.45">
      <c r="B99" s="4"/>
      <c r="C99" s="4"/>
      <c r="D99" s="4"/>
      <c r="E99" s="4"/>
      <c r="F99" s="4"/>
      <c r="G99" s="4"/>
    </row>
    <row r="100" spans="2:12" x14ac:dyDescent="0.45">
      <c r="B100" s="4"/>
      <c r="C100" s="4"/>
      <c r="D100" s="4"/>
      <c r="E100" s="4"/>
      <c r="F100" s="4"/>
      <c r="G100" s="4"/>
    </row>
    <row r="101" spans="2:12" x14ac:dyDescent="0.45">
      <c r="B101" s="4"/>
      <c r="C101" s="141"/>
      <c r="D101" s="141"/>
      <c r="E101" s="4"/>
      <c r="F101" s="4"/>
      <c r="G101" s="4"/>
    </row>
    <row r="102" spans="2:12" x14ac:dyDescent="0.45">
      <c r="B102" s="4"/>
      <c r="C102" s="141"/>
      <c r="D102" s="141"/>
      <c r="E102" s="4"/>
      <c r="F102" s="4"/>
      <c r="G102" s="4"/>
    </row>
    <row r="103" spans="2:12" x14ac:dyDescent="0.45">
      <c r="B103" s="4"/>
      <c r="C103" s="141"/>
      <c r="D103" s="141"/>
      <c r="E103" s="4"/>
      <c r="F103" s="4"/>
      <c r="G103" s="4"/>
    </row>
    <row r="104" spans="2:12" x14ac:dyDescent="0.45">
      <c r="B104" s="4"/>
      <c r="C104" s="4"/>
      <c r="D104" s="4"/>
      <c r="E104" s="4"/>
      <c r="F104" s="4"/>
      <c r="G104" s="4"/>
    </row>
    <row r="105" spans="2:12" x14ac:dyDescent="0.45">
      <c r="B105" s="4"/>
      <c r="C105" s="4"/>
      <c r="D105" s="4"/>
      <c r="E105" s="4"/>
      <c r="F105" s="4"/>
      <c r="G105" s="4"/>
    </row>
    <row r="106" spans="2:12" x14ac:dyDescent="0.45">
      <c r="B106" s="4"/>
      <c r="C106" s="4"/>
      <c r="D106" s="4"/>
      <c r="E106" s="4"/>
      <c r="F106" s="4"/>
      <c r="G106" s="4"/>
    </row>
    <row r="107" spans="2:12" x14ac:dyDescent="0.45">
      <c r="B107" s="4"/>
      <c r="C107" s="4"/>
      <c r="D107" s="4"/>
      <c r="E107" s="4"/>
      <c r="F107" s="4"/>
      <c r="G107" s="4"/>
    </row>
    <row r="108" spans="2:12" x14ac:dyDescent="0.45">
      <c r="B108" s="4"/>
      <c r="C108" s="4"/>
      <c r="D108" s="4"/>
      <c r="E108" s="4"/>
      <c r="F108" s="4"/>
      <c r="G108" s="4"/>
    </row>
    <row r="109" spans="2:12" x14ac:dyDescent="0.45">
      <c r="B109" s="4"/>
      <c r="C109" s="4"/>
      <c r="D109" s="4"/>
      <c r="E109" s="4"/>
      <c r="F109" s="4"/>
      <c r="G109" s="4"/>
    </row>
    <row r="110" spans="2:12" x14ac:dyDescent="0.45">
      <c r="B110" s="4"/>
      <c r="C110" s="4"/>
      <c r="D110" s="4"/>
      <c r="E110" s="4"/>
      <c r="F110" s="4"/>
      <c r="G110" s="4"/>
      <c r="H110" s="4"/>
      <c r="I110" s="4"/>
      <c r="J110" s="4"/>
      <c r="K110" s="4"/>
      <c r="L110" s="4"/>
    </row>
    <row r="111" spans="2:12" x14ac:dyDescent="0.45">
      <c r="B111" s="4"/>
      <c r="C111" s="4"/>
      <c r="D111" s="4"/>
      <c r="E111" s="4"/>
      <c r="F111" s="4"/>
      <c r="G111" s="4"/>
      <c r="H111" s="4"/>
      <c r="I111" s="4"/>
      <c r="J111" s="4"/>
      <c r="K111" s="4"/>
      <c r="L111" s="4"/>
    </row>
    <row r="112" spans="2:12" x14ac:dyDescent="0.45">
      <c r="B112" s="4"/>
      <c r="C112" s="142"/>
      <c r="D112" s="4"/>
      <c r="E112" s="4"/>
      <c r="F112" s="4"/>
      <c r="G112" s="4"/>
      <c r="H112" s="4"/>
      <c r="I112" s="4"/>
      <c r="J112" s="4"/>
      <c r="K112" s="4"/>
      <c r="L112" s="4"/>
    </row>
    <row r="113" spans="2:12" x14ac:dyDescent="0.45">
      <c r="B113" s="4"/>
      <c r="C113" s="142"/>
      <c r="D113" s="4"/>
      <c r="E113" s="4"/>
      <c r="F113" s="4"/>
      <c r="G113" s="4"/>
      <c r="H113" s="4"/>
      <c r="I113" s="4"/>
      <c r="J113" s="4"/>
      <c r="K113" s="4"/>
      <c r="L113" s="4"/>
    </row>
    <row r="114" spans="2:12" x14ac:dyDescent="0.45">
      <c r="B114" s="4"/>
      <c r="C114" s="142"/>
      <c r="D114" s="4"/>
      <c r="E114" s="4"/>
      <c r="F114" s="4"/>
      <c r="G114" s="4"/>
      <c r="H114" s="4"/>
      <c r="I114" s="4"/>
      <c r="J114" s="4"/>
      <c r="K114" s="4"/>
      <c r="L114" s="4"/>
    </row>
    <row r="115" spans="2:12" x14ac:dyDescent="0.45">
      <c r="B115" s="4"/>
      <c r="C115" s="142"/>
      <c r="D115" s="4"/>
      <c r="E115" s="4"/>
      <c r="F115" s="4"/>
      <c r="G115" s="4"/>
      <c r="H115" s="4"/>
      <c r="I115" s="4"/>
      <c r="J115" s="4"/>
      <c r="K115" s="4"/>
      <c r="L115" s="4"/>
    </row>
    <row r="116" spans="2:12" x14ac:dyDescent="0.45">
      <c r="B116" s="4"/>
      <c r="C116" s="4"/>
      <c r="D116" s="4"/>
      <c r="E116" s="4"/>
      <c r="F116" s="4"/>
      <c r="G116" s="4"/>
      <c r="H116" s="4"/>
      <c r="I116" s="4"/>
      <c r="J116" s="4"/>
      <c r="K116" s="4"/>
      <c r="L116" s="4"/>
    </row>
    <row r="117" spans="2:12" x14ac:dyDescent="0.45">
      <c r="B117" s="4"/>
      <c r="C117" s="4"/>
      <c r="D117" s="4"/>
      <c r="E117" s="4"/>
      <c r="F117" s="4"/>
      <c r="G117" s="4"/>
      <c r="H117" s="4"/>
      <c r="I117" s="4"/>
      <c r="J117" s="4"/>
      <c r="K117" s="4"/>
      <c r="L117" s="4"/>
    </row>
    <row r="118" spans="2:12" x14ac:dyDescent="0.45">
      <c r="B118" s="4"/>
      <c r="C118" s="4"/>
      <c r="D118" s="4"/>
      <c r="E118" s="4"/>
      <c r="F118" s="4"/>
      <c r="G118" s="4"/>
      <c r="H118" s="4"/>
      <c r="I118" s="4"/>
      <c r="J118" s="4"/>
      <c r="K118" s="4"/>
      <c r="L118" s="4"/>
    </row>
    <row r="119" spans="2:12" x14ac:dyDescent="0.45">
      <c r="B119" s="4"/>
      <c r="C119" s="4"/>
      <c r="D119" s="4"/>
      <c r="E119" s="4"/>
      <c r="F119" s="4"/>
      <c r="G119" s="4"/>
      <c r="H119" s="4"/>
      <c r="I119" s="4"/>
      <c r="J119" s="4"/>
      <c r="K119" s="4"/>
      <c r="L119" s="4"/>
    </row>
    <row r="120" spans="2:12" x14ac:dyDescent="0.45">
      <c r="B120" s="4"/>
      <c r="C120" s="4"/>
      <c r="D120" s="4"/>
      <c r="E120" s="4"/>
      <c r="F120" s="4"/>
      <c r="G120" s="4"/>
      <c r="H120" s="4"/>
      <c r="I120" s="4"/>
      <c r="J120" s="4"/>
      <c r="K120" s="4"/>
      <c r="L120" s="4"/>
    </row>
    <row r="121" spans="2:12" x14ac:dyDescent="0.45">
      <c r="B121" s="4"/>
      <c r="C121" s="4"/>
      <c r="D121" s="4"/>
      <c r="E121" s="4"/>
      <c r="F121" s="4"/>
      <c r="G121" s="4"/>
      <c r="H121" s="4"/>
      <c r="I121" s="4"/>
      <c r="J121" s="4"/>
      <c r="K121" s="4"/>
      <c r="L121" s="4"/>
    </row>
    <row r="122" spans="2:12" x14ac:dyDescent="0.45">
      <c r="B122" s="4"/>
      <c r="C122" s="4"/>
      <c r="D122" s="4"/>
      <c r="E122" s="4"/>
      <c r="F122" s="4"/>
      <c r="G122" s="4"/>
      <c r="H122" s="4"/>
      <c r="I122" s="4"/>
      <c r="J122" s="4"/>
      <c r="K122" s="4"/>
      <c r="L122" s="4"/>
    </row>
    <row r="123" spans="2:12" x14ac:dyDescent="0.45">
      <c r="B123" s="4"/>
      <c r="C123" s="4"/>
      <c r="D123" s="4"/>
      <c r="E123" s="4"/>
      <c r="F123" s="4"/>
      <c r="G123" s="4"/>
      <c r="H123" s="4"/>
      <c r="I123" s="4"/>
      <c r="J123" s="4"/>
      <c r="K123" s="4"/>
      <c r="L123" s="4"/>
    </row>
    <row r="124" spans="2:12" x14ac:dyDescent="0.45">
      <c r="B124" s="4"/>
      <c r="C124" s="4"/>
      <c r="D124" s="4"/>
      <c r="E124" s="4"/>
      <c r="F124" s="4"/>
      <c r="G124" s="4"/>
      <c r="H124" s="4"/>
      <c r="I124" s="4"/>
      <c r="J124" s="4"/>
      <c r="K124" s="4"/>
      <c r="L124" s="4"/>
    </row>
    <row r="125" spans="2:12" x14ac:dyDescent="0.45">
      <c r="B125" s="4"/>
      <c r="C125" s="141"/>
      <c r="D125" s="141"/>
      <c r="E125" s="4"/>
      <c r="F125" s="4"/>
      <c r="G125" s="4"/>
      <c r="H125" s="4"/>
      <c r="I125" s="4"/>
      <c r="J125" s="4"/>
      <c r="K125" s="4"/>
      <c r="L125" s="4"/>
    </row>
    <row r="126" spans="2:12" x14ac:dyDescent="0.45">
      <c r="B126" s="4"/>
      <c r="C126" s="141"/>
      <c r="D126" s="4"/>
      <c r="E126" s="4"/>
      <c r="F126" s="4"/>
      <c r="G126" s="4"/>
      <c r="H126" s="4"/>
      <c r="I126" s="4"/>
      <c r="J126" s="4"/>
      <c r="K126" s="4"/>
      <c r="L126" s="4"/>
    </row>
    <row r="127" spans="2:12" x14ac:dyDescent="0.45">
      <c r="B127" s="4"/>
      <c r="C127" s="4"/>
      <c r="D127" s="4"/>
      <c r="E127" s="4"/>
      <c r="F127" s="4"/>
      <c r="G127" s="4"/>
      <c r="H127" s="4"/>
      <c r="I127" s="4"/>
      <c r="J127" s="4"/>
      <c r="K127" s="4"/>
      <c r="L127" s="4"/>
    </row>
    <row r="128" spans="2:12" x14ac:dyDescent="0.45">
      <c r="B128" s="4"/>
      <c r="C128" s="4"/>
      <c r="D128" s="4"/>
      <c r="E128" s="4"/>
      <c r="F128" s="4"/>
      <c r="G128" s="4"/>
      <c r="H128" s="4"/>
      <c r="I128" s="4"/>
      <c r="J128" s="4"/>
      <c r="K128" s="4"/>
      <c r="L128" s="4"/>
    </row>
    <row r="129" spans="2:12" x14ac:dyDescent="0.45">
      <c r="B129" s="4"/>
      <c r="C129" s="4"/>
      <c r="D129" s="4"/>
      <c r="E129" s="4"/>
      <c r="F129" s="4"/>
      <c r="G129" s="4"/>
      <c r="H129" s="4"/>
      <c r="I129" s="4"/>
      <c r="J129" s="4"/>
      <c r="K129" s="4"/>
      <c r="L129" s="4"/>
    </row>
    <row r="130" spans="2:12" x14ac:dyDescent="0.45">
      <c r="B130" s="4"/>
      <c r="C130" s="4"/>
      <c r="D130" s="4"/>
      <c r="E130" s="4"/>
      <c r="F130" s="4"/>
      <c r="G130" s="4"/>
      <c r="H130" s="4"/>
    </row>
    <row r="131" spans="2:12" x14ac:dyDescent="0.45">
      <c r="B131" s="4"/>
      <c r="C131" s="4"/>
      <c r="D131" s="4"/>
      <c r="E131" s="4"/>
      <c r="F131" s="4"/>
      <c r="G131" s="4"/>
      <c r="H131" s="4"/>
    </row>
    <row r="132" spans="2:12" x14ac:dyDescent="0.45">
      <c r="B132" s="4"/>
      <c r="C132" s="4"/>
      <c r="D132" s="4"/>
      <c r="E132" s="4"/>
      <c r="F132" s="4"/>
      <c r="G132" s="4"/>
      <c r="H132" s="4"/>
    </row>
    <row r="133" spans="2:12" x14ac:dyDescent="0.45">
      <c r="B133" s="4"/>
      <c r="C133" s="4"/>
      <c r="D133" s="4"/>
      <c r="E133" s="4"/>
      <c r="F133" s="4"/>
      <c r="G133" s="4"/>
      <c r="H133" s="4"/>
    </row>
    <row r="134" spans="2:12" x14ac:dyDescent="0.45">
      <c r="B134" s="4"/>
      <c r="C134" s="4"/>
      <c r="D134" s="4"/>
      <c r="E134" s="4"/>
      <c r="F134" s="4"/>
      <c r="G134" s="4"/>
      <c r="H134" s="4"/>
    </row>
    <row r="135" spans="2:12" x14ac:dyDescent="0.45">
      <c r="B135" s="4"/>
      <c r="C135" s="4"/>
      <c r="D135" s="4"/>
      <c r="E135" s="4"/>
      <c r="F135" s="4"/>
      <c r="G135" s="4"/>
      <c r="H135" s="4"/>
    </row>
  </sheetData>
  <mergeCells count="12">
    <mergeCell ref="B15:C15"/>
    <mergeCell ref="B4:C4"/>
    <mergeCell ref="B8:C8"/>
    <mergeCell ref="B5:C5"/>
    <mergeCell ref="B6:C6"/>
    <mergeCell ref="B7:C7"/>
    <mergeCell ref="B9:C9"/>
    <mergeCell ref="B10:C10"/>
    <mergeCell ref="B14:C14"/>
    <mergeCell ref="B13:C13"/>
    <mergeCell ref="B11:C11"/>
    <mergeCell ref="B12:C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J87"/>
  <sheetViews>
    <sheetView showGridLines="0" zoomScaleNormal="100" workbookViewId="0">
      <selection activeCell="B15" sqref="B15"/>
    </sheetView>
  </sheetViews>
  <sheetFormatPr baseColWidth="10" defaultRowHeight="14" x14ac:dyDescent="0.45"/>
  <cols>
    <col min="1" max="1" width="3.33203125" style="35" customWidth="1"/>
    <col min="2" max="2" width="51.5" style="35" customWidth="1"/>
    <col min="3" max="9" width="10.6640625" style="35"/>
    <col min="10" max="10" width="10.58203125" style="35" customWidth="1"/>
    <col min="11" max="11" width="9.58203125" style="35" customWidth="1"/>
    <col min="12" max="12" width="9.33203125" style="35" customWidth="1"/>
    <col min="13" max="13" width="10.08203125" style="35" customWidth="1"/>
    <col min="14" max="14" width="11.08203125" style="35" customWidth="1"/>
    <col min="15" max="16384" width="10.6640625" style="35"/>
  </cols>
  <sheetData>
    <row r="3" spans="2:10" ht="16" x14ac:dyDescent="0.45">
      <c r="B3" s="57" t="s">
        <v>135</v>
      </c>
    </row>
    <row r="4" spans="2:10" ht="16" x14ac:dyDescent="0.45">
      <c r="J4" s="167"/>
    </row>
    <row r="5" spans="2:10" ht="28" customHeight="1" x14ac:dyDescent="0.45">
      <c r="B5" s="36"/>
      <c r="C5" s="201" t="s">
        <v>29</v>
      </c>
      <c r="D5" s="201"/>
      <c r="E5" s="201"/>
      <c r="F5" s="201" t="s">
        <v>14</v>
      </c>
      <c r="G5" s="201"/>
      <c r="H5" s="201"/>
      <c r="J5" s="167"/>
    </row>
    <row r="6" spans="2:10" ht="16" x14ac:dyDescent="0.45">
      <c r="B6" s="36"/>
      <c r="C6" s="24" t="s">
        <v>28</v>
      </c>
      <c r="D6" s="8" t="s">
        <v>15</v>
      </c>
      <c r="E6" s="10" t="s">
        <v>16</v>
      </c>
      <c r="F6" s="24" t="s">
        <v>26</v>
      </c>
      <c r="G6" s="8" t="s">
        <v>15</v>
      </c>
      <c r="H6" s="10" t="s">
        <v>16</v>
      </c>
      <c r="J6" s="167"/>
    </row>
    <row r="7" spans="2:10" ht="16" x14ac:dyDescent="0.45">
      <c r="B7" s="12" t="s">
        <v>30</v>
      </c>
      <c r="C7" s="24">
        <v>1351000</v>
      </c>
      <c r="D7" s="8">
        <v>1155000</v>
      </c>
      <c r="E7" s="10">
        <v>196000</v>
      </c>
      <c r="F7" s="40">
        <v>2.6</v>
      </c>
      <c r="G7" s="41">
        <v>4.2</v>
      </c>
      <c r="H7" s="42">
        <v>0.8</v>
      </c>
      <c r="J7" s="167"/>
    </row>
    <row r="8" spans="2:10" ht="32" x14ac:dyDescent="0.45">
      <c r="B8" s="12" t="s">
        <v>130</v>
      </c>
      <c r="C8" s="24">
        <v>446000</v>
      </c>
      <c r="D8" s="8">
        <v>369000</v>
      </c>
      <c r="E8" s="10">
        <v>76000</v>
      </c>
      <c r="F8" s="40">
        <v>0.9</v>
      </c>
      <c r="G8" s="41">
        <v>1.3</v>
      </c>
      <c r="H8" s="42">
        <v>0.3</v>
      </c>
      <c r="J8" s="167"/>
    </row>
    <row r="9" spans="2:10" ht="16.5" customHeight="1" x14ac:dyDescent="0.45">
      <c r="B9" s="38" t="s">
        <v>31</v>
      </c>
      <c r="C9" s="21">
        <v>1621000</v>
      </c>
      <c r="D9" s="21">
        <v>1371000</v>
      </c>
      <c r="E9" s="21">
        <v>250000</v>
      </c>
      <c r="F9" s="39">
        <v>3.1</v>
      </c>
      <c r="G9" s="39">
        <v>5</v>
      </c>
      <c r="H9" s="39">
        <v>1</v>
      </c>
      <c r="J9" s="167"/>
    </row>
    <row r="11" spans="2:10" x14ac:dyDescent="0.45">
      <c r="B11" s="20" t="s">
        <v>136</v>
      </c>
    </row>
    <row r="12" spans="2:10" x14ac:dyDescent="0.45">
      <c r="B12" s="20" t="s">
        <v>137</v>
      </c>
    </row>
    <row r="13" spans="2:10" x14ac:dyDescent="0.45">
      <c r="B13" s="20" t="s">
        <v>138</v>
      </c>
    </row>
    <row r="16" spans="2:10" ht="16" x14ac:dyDescent="0.45">
      <c r="B16" s="57" t="s">
        <v>141</v>
      </c>
    </row>
    <row r="18" spans="2:10" ht="28" customHeight="1" x14ac:dyDescent="0.45">
      <c r="B18" s="37"/>
      <c r="C18" s="201" t="s">
        <v>29</v>
      </c>
      <c r="D18" s="201"/>
      <c r="E18" s="201"/>
      <c r="F18" s="201" t="s">
        <v>32</v>
      </c>
      <c r="G18" s="201"/>
      <c r="H18" s="201"/>
      <c r="J18" s="167"/>
    </row>
    <row r="19" spans="2:10" ht="18.5" x14ac:dyDescent="0.45">
      <c r="B19" s="37"/>
      <c r="C19" s="24" t="s">
        <v>28</v>
      </c>
      <c r="D19" s="8" t="s">
        <v>15</v>
      </c>
      <c r="E19" s="10" t="s">
        <v>16</v>
      </c>
      <c r="F19" s="24" t="s">
        <v>26</v>
      </c>
      <c r="G19" s="8" t="s">
        <v>15</v>
      </c>
      <c r="H19" s="10" t="s">
        <v>16</v>
      </c>
      <c r="J19" s="167"/>
    </row>
    <row r="20" spans="2:10" ht="16" x14ac:dyDescent="0.45">
      <c r="B20" s="12" t="s">
        <v>33</v>
      </c>
      <c r="C20" s="24">
        <v>89000</v>
      </c>
      <c r="D20" s="8">
        <v>76000</v>
      </c>
      <c r="E20" s="10">
        <v>13000</v>
      </c>
      <c r="F20" s="40">
        <v>1.7</v>
      </c>
      <c r="G20" s="41">
        <v>2.8</v>
      </c>
      <c r="H20" s="42" t="s">
        <v>75</v>
      </c>
      <c r="J20" s="167"/>
    </row>
    <row r="21" spans="2:10" ht="16" x14ac:dyDescent="0.45">
      <c r="B21" s="12" t="s">
        <v>34</v>
      </c>
      <c r="C21" s="24">
        <v>99000</v>
      </c>
      <c r="D21" s="8">
        <v>83000</v>
      </c>
      <c r="E21" s="10">
        <v>16000</v>
      </c>
      <c r="F21" s="40">
        <v>1.9</v>
      </c>
      <c r="G21" s="41">
        <v>3</v>
      </c>
      <c r="H21" s="42" t="s">
        <v>75</v>
      </c>
      <c r="J21" s="167"/>
    </row>
    <row r="22" spans="2:10" ht="16" x14ac:dyDescent="0.45">
      <c r="B22" s="12" t="s">
        <v>35</v>
      </c>
      <c r="C22" s="24">
        <v>262000</v>
      </c>
      <c r="D22" s="8">
        <v>222000</v>
      </c>
      <c r="E22" s="10">
        <v>39000</v>
      </c>
      <c r="F22" s="40">
        <v>5</v>
      </c>
      <c r="G22" s="41">
        <v>8.1</v>
      </c>
      <c r="H22" s="42">
        <v>1.6</v>
      </c>
      <c r="J22" s="167"/>
    </row>
    <row r="23" spans="2:10" ht="16" x14ac:dyDescent="0.45">
      <c r="B23" s="38" t="s">
        <v>31</v>
      </c>
      <c r="C23" s="21">
        <v>325000</v>
      </c>
      <c r="D23" s="21">
        <v>277000</v>
      </c>
      <c r="E23" s="21">
        <v>47000</v>
      </c>
      <c r="F23" s="39">
        <v>6.2</v>
      </c>
      <c r="G23" s="39">
        <v>10.1</v>
      </c>
      <c r="H23" s="39">
        <v>1.9</v>
      </c>
      <c r="J23" s="167"/>
    </row>
    <row r="25" spans="2:10" x14ac:dyDescent="0.45">
      <c r="B25" s="20" t="s">
        <v>136</v>
      </c>
    </row>
    <row r="26" spans="2:10" x14ac:dyDescent="0.45">
      <c r="B26" s="20" t="s">
        <v>137</v>
      </c>
    </row>
    <row r="27" spans="2:10" x14ac:dyDescent="0.45">
      <c r="B27" s="20" t="s">
        <v>139</v>
      </c>
    </row>
    <row r="28" spans="2:10" x14ac:dyDescent="0.45">
      <c r="B28" s="20" t="s">
        <v>39</v>
      </c>
    </row>
    <row r="31" spans="2:10" ht="16" x14ac:dyDescent="0.45">
      <c r="B31" s="57" t="s">
        <v>140</v>
      </c>
    </row>
    <row r="33" spans="2:10" ht="28" customHeight="1" x14ac:dyDescent="0.45">
      <c r="B33" s="37"/>
      <c r="C33" s="201" t="s">
        <v>29</v>
      </c>
      <c r="D33" s="201"/>
      <c r="E33" s="201"/>
      <c r="F33" s="201" t="s">
        <v>14</v>
      </c>
      <c r="G33" s="201"/>
      <c r="H33" s="201"/>
      <c r="J33" s="167"/>
    </row>
    <row r="34" spans="2:10" ht="18.5" x14ac:dyDescent="0.45">
      <c r="B34" s="37"/>
      <c r="C34" s="24" t="s">
        <v>28</v>
      </c>
      <c r="D34" s="8" t="s">
        <v>15</v>
      </c>
      <c r="E34" s="10" t="s">
        <v>16</v>
      </c>
      <c r="F34" s="24" t="s">
        <v>26</v>
      </c>
      <c r="G34" s="8" t="s">
        <v>15</v>
      </c>
      <c r="H34" s="10" t="s">
        <v>16</v>
      </c>
      <c r="J34" s="167"/>
    </row>
    <row r="35" spans="2:10" ht="16" x14ac:dyDescent="0.45">
      <c r="B35" s="12" t="s">
        <v>36</v>
      </c>
      <c r="C35" s="24">
        <v>110000</v>
      </c>
      <c r="D35" s="8">
        <v>82000</v>
      </c>
      <c r="E35" s="10">
        <v>28000</v>
      </c>
      <c r="F35" s="40">
        <v>0.2</v>
      </c>
      <c r="G35" s="41">
        <v>0.3</v>
      </c>
      <c r="H35" s="42">
        <v>0.1</v>
      </c>
      <c r="J35" s="167"/>
    </row>
    <row r="36" spans="2:10" ht="16" x14ac:dyDescent="0.45">
      <c r="B36" s="12" t="s">
        <v>37</v>
      </c>
      <c r="C36" s="24">
        <v>333000</v>
      </c>
      <c r="D36" s="8">
        <v>246000</v>
      </c>
      <c r="E36" s="10">
        <v>87000</v>
      </c>
      <c r="F36" s="40">
        <v>0.6</v>
      </c>
      <c r="G36" s="41">
        <v>0.9</v>
      </c>
      <c r="H36" s="42">
        <v>0.3</v>
      </c>
      <c r="J36" s="167"/>
    </row>
    <row r="37" spans="2:10" ht="16" x14ac:dyDescent="0.45">
      <c r="B37" s="12" t="s">
        <v>9</v>
      </c>
      <c r="C37" s="24">
        <v>156000</v>
      </c>
      <c r="D37" s="8">
        <v>137000</v>
      </c>
      <c r="E37" s="10">
        <v>19000</v>
      </c>
      <c r="F37" s="40">
        <v>0.3</v>
      </c>
      <c r="G37" s="41">
        <v>0.5</v>
      </c>
      <c r="H37" s="42">
        <v>0.1</v>
      </c>
      <c r="J37" s="167"/>
    </row>
    <row r="38" spans="2:10" ht="16" x14ac:dyDescent="0.45">
      <c r="B38" s="38" t="s">
        <v>38</v>
      </c>
      <c r="C38" s="21">
        <v>495000</v>
      </c>
      <c r="D38" s="21">
        <v>376000</v>
      </c>
      <c r="E38" s="21">
        <v>118000</v>
      </c>
      <c r="F38" s="39">
        <v>0.9</v>
      </c>
      <c r="G38" s="39">
        <v>1.4</v>
      </c>
      <c r="H38" s="39">
        <v>0.5</v>
      </c>
      <c r="J38" s="167"/>
    </row>
    <row r="39" spans="2:10" x14ac:dyDescent="0.45">
      <c r="B39" s="20"/>
    </row>
    <row r="40" spans="2:10" x14ac:dyDescent="0.45">
      <c r="B40" s="20" t="s">
        <v>136</v>
      </c>
    </row>
    <row r="41" spans="2:10" x14ac:dyDescent="0.45">
      <c r="B41" s="20" t="s">
        <v>137</v>
      </c>
    </row>
    <row r="42" spans="2:10" x14ac:dyDescent="0.45">
      <c r="B42" s="20" t="s">
        <v>142</v>
      </c>
    </row>
    <row r="46" spans="2:10" x14ac:dyDescent="0.45">
      <c r="D46" s="165"/>
      <c r="E46" s="165"/>
      <c r="F46" s="165"/>
      <c r="H46" s="165"/>
      <c r="I46" s="165"/>
    </row>
    <row r="47" spans="2:10" x14ac:dyDescent="0.45">
      <c r="D47" s="165"/>
      <c r="F47" s="165"/>
    </row>
    <row r="68" spans="3:8" ht="16" x14ac:dyDescent="0.45">
      <c r="D68" s="167"/>
      <c r="E68" s="167"/>
      <c r="F68" s="167"/>
      <c r="G68" s="167"/>
      <c r="H68" s="167"/>
    </row>
    <row r="69" spans="3:8" ht="16" x14ac:dyDescent="0.45">
      <c r="D69" s="167"/>
      <c r="E69" s="167"/>
      <c r="F69" s="167"/>
      <c r="G69" s="167"/>
      <c r="H69" s="167"/>
    </row>
    <row r="70" spans="3:8" ht="16" x14ac:dyDescent="0.45">
      <c r="C70" s="82"/>
      <c r="D70" s="167"/>
      <c r="E70" s="167"/>
      <c r="F70" s="167"/>
      <c r="G70" s="167"/>
      <c r="H70" s="167"/>
    </row>
    <row r="71" spans="3:8" ht="16" x14ac:dyDescent="0.45">
      <c r="C71" s="82"/>
      <c r="D71" s="166"/>
    </row>
    <row r="72" spans="3:8" ht="16" x14ac:dyDescent="0.45">
      <c r="C72" s="100"/>
      <c r="D72" s="101"/>
    </row>
    <row r="87" spans="4:7" x14ac:dyDescent="0.45">
      <c r="D87" s="165"/>
      <c r="E87" s="165"/>
      <c r="F87" s="165"/>
      <c r="G87" s="165"/>
    </row>
  </sheetData>
  <mergeCells count="6">
    <mergeCell ref="F33:H33"/>
    <mergeCell ref="C33:E33"/>
    <mergeCell ref="C5:E5"/>
    <mergeCell ref="F5:H5"/>
    <mergeCell ref="C18:E18"/>
    <mergeCell ref="F18:H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O139"/>
  <sheetViews>
    <sheetView showGridLines="0" zoomScaleNormal="100" workbookViewId="0">
      <selection activeCell="B115" sqref="B115"/>
    </sheetView>
  </sheetViews>
  <sheetFormatPr baseColWidth="10" defaultRowHeight="16" x14ac:dyDescent="0.45"/>
  <cols>
    <col min="1" max="1" width="4.08203125" style="43" customWidth="1"/>
    <col min="2" max="2" width="34.25" style="43" customWidth="1"/>
    <col min="3" max="3" width="10.6640625" style="43" customWidth="1"/>
    <col min="4" max="4" width="10.4140625" style="43" customWidth="1"/>
    <col min="5" max="7" width="10.6640625" style="43"/>
    <col min="8" max="8" width="11.08203125" style="43" bestFit="1" customWidth="1"/>
    <col min="9" max="11" width="10.6640625" style="43"/>
    <col min="12" max="12" width="11.33203125" style="43" bestFit="1" customWidth="1"/>
    <col min="13" max="13" width="11.08203125" style="43" bestFit="1" customWidth="1"/>
    <col min="14" max="14" width="11.33203125" style="43" bestFit="1" customWidth="1"/>
    <col min="15" max="30" width="10.6640625" style="43"/>
    <col min="31" max="31" width="29.08203125" style="43" customWidth="1"/>
    <col min="32" max="34" width="10.6640625" style="43"/>
    <col min="35" max="35" width="29.9140625" style="43" customWidth="1"/>
    <col min="36" max="36" width="11.5" style="43" bestFit="1" customWidth="1"/>
    <col min="37" max="37" width="11.58203125" style="43" bestFit="1" customWidth="1"/>
    <col min="38" max="38" width="11.6640625" style="43" customWidth="1"/>
    <col min="39" max="39" width="11.83203125" style="43" bestFit="1" customWidth="1"/>
    <col min="40" max="41" width="11.08203125" style="43" bestFit="1" customWidth="1"/>
    <col min="42" max="43" width="11.58203125" style="43" bestFit="1" customWidth="1"/>
    <col min="44" max="44" width="11.9140625" style="43" customWidth="1"/>
    <col min="45" max="49" width="10.6640625" style="43"/>
    <col min="50" max="50" width="12.33203125" style="43" customWidth="1"/>
    <col min="51" max="16384" width="10.6640625" style="43"/>
  </cols>
  <sheetData>
    <row r="2" spans="2:26" ht="17.5" x14ac:dyDescent="0.45">
      <c r="B2" s="57" t="s">
        <v>98</v>
      </c>
      <c r="C2" s="3"/>
      <c r="D2" s="3"/>
      <c r="E2" s="4"/>
      <c r="F2" s="4"/>
      <c r="G2" s="4"/>
      <c r="H2" s="4"/>
      <c r="I2" s="4"/>
      <c r="J2" s="4"/>
      <c r="K2" s="4"/>
      <c r="L2" s="4"/>
      <c r="M2" s="4"/>
      <c r="N2" s="4"/>
      <c r="O2" s="4"/>
      <c r="P2" s="4"/>
      <c r="Q2" s="4"/>
      <c r="R2" s="4"/>
    </row>
    <row r="3" spans="2:26" ht="17.5" x14ac:dyDescent="0.45">
      <c r="B3" s="35"/>
      <c r="C3" s="35"/>
      <c r="D3" s="35"/>
      <c r="E3" s="35"/>
      <c r="F3" s="35"/>
      <c r="G3" s="35"/>
      <c r="H3" s="35"/>
      <c r="I3" s="35"/>
      <c r="J3" s="35"/>
      <c r="K3" s="35"/>
      <c r="L3" s="35"/>
      <c r="M3" s="35"/>
      <c r="N3" s="35"/>
      <c r="O3" s="35"/>
      <c r="P3" s="35"/>
      <c r="Q3" s="35"/>
      <c r="R3" s="35"/>
      <c r="S3" s="4"/>
      <c r="T3" s="4"/>
      <c r="U3" s="4"/>
      <c r="V3" s="4"/>
      <c r="W3" s="4"/>
      <c r="X3" s="4"/>
      <c r="Y3" s="4"/>
      <c r="Z3" s="4"/>
    </row>
    <row r="4" spans="2:26" ht="17.5" x14ac:dyDescent="0.45">
      <c r="B4" s="44"/>
      <c r="C4" s="96">
        <v>2024</v>
      </c>
      <c r="D4" s="25">
        <v>2023</v>
      </c>
      <c r="E4" s="25">
        <v>2022</v>
      </c>
      <c r="F4" s="25">
        <v>2021</v>
      </c>
      <c r="G4" s="25">
        <v>2020</v>
      </c>
      <c r="H4" s="25">
        <v>2019</v>
      </c>
      <c r="I4" s="25">
        <v>2018</v>
      </c>
      <c r="K4" s="197"/>
      <c r="L4" s="197"/>
      <c r="M4" s="167"/>
      <c r="N4" s="197"/>
      <c r="O4" s="197"/>
      <c r="P4" s="35"/>
      <c r="Q4" s="35"/>
      <c r="R4" s="35"/>
      <c r="S4" s="4"/>
      <c r="T4" s="4"/>
      <c r="U4" s="4"/>
      <c r="V4" s="4"/>
      <c r="W4" s="4"/>
      <c r="X4" s="4"/>
      <c r="Y4" s="4"/>
      <c r="Z4" s="4"/>
    </row>
    <row r="5" spans="2:26" ht="17.5" x14ac:dyDescent="0.45">
      <c r="B5" s="61" t="s">
        <v>45</v>
      </c>
      <c r="C5" s="24">
        <v>2381</v>
      </c>
      <c r="D5" s="24">
        <v>2671</v>
      </c>
      <c r="E5" s="24">
        <v>2873</v>
      </c>
      <c r="F5" s="24">
        <v>2368</v>
      </c>
      <c r="G5" s="24">
        <v>1454</v>
      </c>
      <c r="H5" s="24">
        <v>934</v>
      </c>
      <c r="I5" s="24">
        <v>261</v>
      </c>
      <c r="K5" s="167"/>
      <c r="L5" s="167"/>
      <c r="M5" s="167"/>
      <c r="N5" s="167"/>
      <c r="O5" s="167"/>
      <c r="P5" s="35"/>
      <c r="Q5" s="35"/>
      <c r="R5" s="35"/>
      <c r="S5" s="4"/>
      <c r="T5" s="4"/>
      <c r="U5" s="4"/>
      <c r="V5" s="4"/>
      <c r="W5" s="4"/>
      <c r="X5" s="4"/>
      <c r="Y5" s="4"/>
      <c r="Z5" s="4"/>
    </row>
    <row r="6" spans="2:26" ht="17.5" x14ac:dyDescent="0.45">
      <c r="B6" s="62" t="s">
        <v>44</v>
      </c>
      <c r="C6" s="60">
        <v>845</v>
      </c>
      <c r="D6" s="60">
        <v>734</v>
      </c>
      <c r="E6" s="60">
        <v>0</v>
      </c>
      <c r="F6" s="60">
        <v>0</v>
      </c>
      <c r="G6" s="60">
        <v>0</v>
      </c>
      <c r="H6" s="60">
        <v>0</v>
      </c>
      <c r="I6" s="60">
        <v>0</v>
      </c>
      <c r="K6" s="167"/>
      <c r="L6" s="167"/>
      <c r="M6" s="167"/>
      <c r="N6" s="167"/>
      <c r="O6" s="167"/>
      <c r="P6" s="35"/>
      <c r="Q6" s="35"/>
      <c r="R6" s="35"/>
      <c r="S6" s="4"/>
      <c r="T6" s="4"/>
      <c r="U6" s="4"/>
      <c r="V6" s="4"/>
      <c r="W6" s="4"/>
      <c r="X6" s="4"/>
      <c r="Y6" s="4"/>
      <c r="Z6" s="4"/>
    </row>
    <row r="7" spans="2:26" ht="28" x14ac:dyDescent="0.45">
      <c r="B7" s="59" t="s">
        <v>46</v>
      </c>
      <c r="C7" s="59">
        <v>98</v>
      </c>
      <c r="D7" s="59">
        <v>97</v>
      </c>
      <c r="E7" s="59"/>
      <c r="F7" s="59"/>
      <c r="G7" s="59"/>
      <c r="H7" s="59"/>
      <c r="I7" s="59"/>
      <c r="O7" s="35"/>
      <c r="P7" s="35"/>
      <c r="Q7" s="35"/>
      <c r="R7" s="35"/>
      <c r="S7" s="4"/>
      <c r="T7" s="4"/>
      <c r="U7" s="4"/>
      <c r="V7" s="4"/>
      <c r="W7" s="4"/>
      <c r="X7" s="4"/>
      <c r="Y7" s="4"/>
      <c r="Z7" s="4"/>
    </row>
    <row r="8" spans="2:26" ht="17.5" x14ac:dyDescent="0.45">
      <c r="B8" s="59" t="s">
        <v>47</v>
      </c>
      <c r="C8" s="59">
        <v>273</v>
      </c>
      <c r="D8" s="59">
        <v>183</v>
      </c>
      <c r="E8" s="59"/>
      <c r="F8" s="59"/>
      <c r="G8" s="59"/>
      <c r="H8" s="59"/>
      <c r="I8" s="59"/>
      <c r="O8" s="35"/>
      <c r="P8" s="35"/>
      <c r="Q8" s="35"/>
      <c r="R8" s="35"/>
      <c r="S8" s="4"/>
      <c r="T8" s="4"/>
      <c r="U8" s="4"/>
      <c r="V8" s="4"/>
      <c r="W8" s="4"/>
      <c r="X8" s="4"/>
      <c r="Y8" s="4"/>
      <c r="Z8" s="4"/>
    </row>
    <row r="9" spans="2:26" ht="28" x14ac:dyDescent="0.45">
      <c r="B9" s="59" t="s">
        <v>48</v>
      </c>
      <c r="C9" s="59">
        <v>36</v>
      </c>
      <c r="D9" s="59">
        <v>55</v>
      </c>
      <c r="E9" s="59"/>
      <c r="F9" s="59"/>
      <c r="G9" s="59"/>
      <c r="H9" s="59"/>
      <c r="I9" s="59"/>
      <c r="O9" s="35"/>
      <c r="P9" s="35"/>
      <c r="Q9" s="35"/>
      <c r="R9" s="35"/>
      <c r="S9" s="4"/>
      <c r="T9" s="4"/>
      <c r="U9" s="4"/>
      <c r="V9" s="4"/>
      <c r="W9" s="4"/>
      <c r="X9" s="4"/>
      <c r="Y9" s="4"/>
      <c r="Z9" s="4"/>
    </row>
    <row r="10" spans="2:26" ht="17.5" x14ac:dyDescent="0.45">
      <c r="B10" s="59" t="s">
        <v>49</v>
      </c>
      <c r="C10" s="59">
        <v>85</v>
      </c>
      <c r="D10" s="59">
        <v>80</v>
      </c>
      <c r="E10" s="59"/>
      <c r="F10" s="59"/>
      <c r="G10" s="59"/>
      <c r="H10" s="59"/>
      <c r="I10" s="59"/>
      <c r="O10" s="35"/>
      <c r="P10" s="35"/>
      <c r="Q10" s="35"/>
      <c r="R10" s="35"/>
      <c r="S10" s="4"/>
      <c r="T10" s="4"/>
      <c r="U10" s="4"/>
      <c r="V10" s="4"/>
      <c r="W10" s="4"/>
      <c r="X10" s="4"/>
      <c r="Y10" s="4"/>
      <c r="Z10" s="4"/>
    </row>
    <row r="11" spans="2:26" ht="28" x14ac:dyDescent="0.45">
      <c r="B11" s="59" t="s">
        <v>50</v>
      </c>
      <c r="C11" s="59">
        <v>90</v>
      </c>
      <c r="D11" s="59">
        <v>86</v>
      </c>
      <c r="E11" s="59"/>
      <c r="F11" s="59"/>
      <c r="G11" s="59"/>
      <c r="H11" s="59"/>
      <c r="I11" s="59"/>
      <c r="O11" s="35"/>
      <c r="P11" s="35"/>
      <c r="Q11" s="35"/>
      <c r="R11" s="35"/>
      <c r="S11" s="4"/>
      <c r="T11" s="4"/>
      <c r="U11" s="4"/>
      <c r="V11" s="4"/>
      <c r="W11" s="4"/>
      <c r="X11" s="4"/>
      <c r="Y11" s="4"/>
      <c r="Z11" s="4"/>
    </row>
    <row r="12" spans="2:26" ht="28" x14ac:dyDescent="0.45">
      <c r="B12" s="59" t="s">
        <v>51</v>
      </c>
      <c r="C12" s="59">
        <v>88</v>
      </c>
      <c r="D12" s="59">
        <v>73</v>
      </c>
      <c r="E12" s="59"/>
      <c r="F12" s="59"/>
      <c r="G12" s="59"/>
      <c r="H12" s="59"/>
      <c r="I12" s="59"/>
      <c r="O12" s="35"/>
      <c r="P12" s="35"/>
      <c r="Q12" s="35"/>
      <c r="R12" s="35"/>
      <c r="S12" s="4"/>
      <c r="T12" s="4"/>
      <c r="U12" s="4"/>
      <c r="V12" s="4"/>
      <c r="W12" s="4"/>
      <c r="X12" s="4"/>
      <c r="Y12" s="4"/>
      <c r="Z12" s="4"/>
    </row>
    <row r="13" spans="2:26" ht="28" x14ac:dyDescent="0.45">
      <c r="B13" s="59" t="s">
        <v>52</v>
      </c>
      <c r="C13" s="59">
        <v>158</v>
      </c>
      <c r="D13" s="59">
        <v>152</v>
      </c>
      <c r="E13" s="59"/>
      <c r="F13" s="59"/>
      <c r="G13" s="59"/>
      <c r="H13" s="59"/>
      <c r="I13" s="59"/>
      <c r="O13" s="35"/>
      <c r="P13" s="35"/>
      <c r="Q13" s="35"/>
      <c r="R13" s="35"/>
      <c r="S13" s="4"/>
      <c r="T13" s="4"/>
      <c r="U13" s="4"/>
      <c r="V13" s="4"/>
      <c r="W13" s="4"/>
      <c r="X13" s="4"/>
      <c r="Y13" s="4"/>
      <c r="Z13" s="4"/>
    </row>
    <row r="14" spans="2:26" ht="17.5" x14ac:dyDescent="0.45">
      <c r="B14" s="59" t="s">
        <v>53</v>
      </c>
      <c r="C14" s="59">
        <v>17</v>
      </c>
      <c r="D14" s="59">
        <v>8</v>
      </c>
      <c r="E14" s="59"/>
      <c r="F14" s="59"/>
      <c r="G14" s="59"/>
      <c r="H14" s="59"/>
      <c r="I14" s="59"/>
      <c r="O14" s="35"/>
      <c r="P14" s="35"/>
      <c r="Q14" s="35"/>
      <c r="R14" s="35"/>
      <c r="S14" s="4"/>
      <c r="T14" s="4"/>
      <c r="U14" s="4"/>
      <c r="V14" s="4"/>
      <c r="W14" s="4"/>
      <c r="X14" s="4"/>
      <c r="Y14" s="4"/>
      <c r="Z14" s="4"/>
    </row>
    <row r="15" spans="2:26" ht="17.5" x14ac:dyDescent="0.45">
      <c r="B15" s="56" t="s">
        <v>5</v>
      </c>
      <c r="C15" s="21">
        <v>3226</v>
      </c>
      <c r="D15" s="21">
        <v>3405</v>
      </c>
      <c r="E15" s="21">
        <v>2873</v>
      </c>
      <c r="F15" s="21">
        <v>2368</v>
      </c>
      <c r="G15" s="21">
        <v>1454</v>
      </c>
      <c r="H15" s="21">
        <v>934</v>
      </c>
      <c r="I15" s="21">
        <v>261</v>
      </c>
      <c r="O15" s="35"/>
      <c r="P15" s="35"/>
      <c r="Q15" s="35"/>
      <c r="R15" s="35"/>
      <c r="S15" s="4"/>
      <c r="T15" s="4"/>
      <c r="U15" s="4"/>
      <c r="V15" s="4"/>
      <c r="W15" s="4"/>
      <c r="X15" s="4"/>
      <c r="Y15" s="4"/>
      <c r="Z15" s="4"/>
    </row>
    <row r="16" spans="2:26" ht="17.5" x14ac:dyDescent="0.45">
      <c r="B16" s="20" t="s">
        <v>143</v>
      </c>
      <c r="C16" s="7"/>
      <c r="D16" s="7"/>
      <c r="E16" s="4"/>
      <c r="F16" s="4"/>
      <c r="G16" s="4"/>
      <c r="H16" s="4"/>
      <c r="I16" s="4"/>
      <c r="J16" s="4"/>
      <c r="K16" s="4"/>
      <c r="L16" s="4"/>
      <c r="M16" s="4"/>
      <c r="N16" s="4"/>
      <c r="O16" s="4"/>
      <c r="P16" s="4"/>
      <c r="Q16" s="4"/>
      <c r="R16" s="4"/>
    </row>
    <row r="17" spans="2:38" ht="17.5" x14ac:dyDescent="0.45">
      <c r="B17" s="20" t="s">
        <v>13</v>
      </c>
      <c r="C17" s="7"/>
      <c r="D17" s="7"/>
      <c r="E17" s="4"/>
      <c r="F17" s="4"/>
      <c r="G17" s="4"/>
      <c r="H17" s="4"/>
      <c r="I17" s="4"/>
      <c r="J17" s="4"/>
      <c r="K17" s="4"/>
      <c r="L17" s="4"/>
      <c r="M17" s="4"/>
      <c r="N17" s="4"/>
      <c r="O17" s="4"/>
      <c r="P17" s="4"/>
      <c r="Q17" s="4"/>
      <c r="R17" s="4"/>
    </row>
    <row r="18" spans="2:38" ht="17.5" x14ac:dyDescent="0.45">
      <c r="B18" s="20" t="s">
        <v>99</v>
      </c>
      <c r="C18" s="7"/>
      <c r="D18" s="7"/>
      <c r="E18" s="4"/>
      <c r="F18" s="4"/>
      <c r="G18" s="4"/>
      <c r="H18" s="4"/>
      <c r="I18" s="4"/>
      <c r="J18" s="4"/>
      <c r="K18" s="4"/>
      <c r="L18" s="4"/>
      <c r="M18" s="4"/>
      <c r="N18" s="4"/>
      <c r="O18" s="4"/>
      <c r="P18" s="4"/>
      <c r="Q18" s="4"/>
      <c r="R18" s="4"/>
    </row>
    <row r="19" spans="2:38" ht="17.5" x14ac:dyDescent="0.45">
      <c r="B19" s="4"/>
      <c r="C19" s="4"/>
      <c r="D19" s="4"/>
      <c r="E19" s="4"/>
      <c r="F19" s="4"/>
      <c r="G19" s="4"/>
      <c r="H19" s="4"/>
      <c r="I19" s="4"/>
      <c r="J19" s="4"/>
      <c r="K19" s="4"/>
      <c r="L19" s="4"/>
      <c r="M19" s="4"/>
      <c r="N19" s="4"/>
      <c r="O19" s="4"/>
      <c r="P19" s="4"/>
      <c r="Q19" s="4"/>
      <c r="R19" s="4"/>
      <c r="S19" s="4"/>
      <c r="T19" s="4"/>
      <c r="U19" s="4"/>
      <c r="V19" s="4"/>
      <c r="W19" s="4"/>
      <c r="X19" s="4"/>
      <c r="Y19" s="4"/>
      <c r="Z19" s="4"/>
    </row>
    <row r="20" spans="2:38" ht="17.5" x14ac:dyDescent="0.45">
      <c r="B20" s="4"/>
      <c r="C20" s="4"/>
      <c r="D20" s="4"/>
      <c r="E20" s="4"/>
      <c r="F20" s="4"/>
      <c r="G20" s="4"/>
      <c r="H20" s="4"/>
      <c r="I20" s="4"/>
      <c r="J20" s="4"/>
      <c r="K20" s="4"/>
      <c r="L20" s="4"/>
      <c r="M20" s="4"/>
      <c r="N20" s="4"/>
      <c r="O20" s="4"/>
      <c r="P20" s="4"/>
      <c r="Q20" s="4"/>
      <c r="R20" s="4"/>
      <c r="S20" s="4"/>
      <c r="T20" s="4"/>
      <c r="U20" s="4"/>
      <c r="V20" s="4"/>
      <c r="W20" s="4"/>
      <c r="X20" s="4"/>
      <c r="Y20" s="4"/>
      <c r="Z20" s="4"/>
    </row>
    <row r="21" spans="2:38" ht="17.5" x14ac:dyDescent="0.45">
      <c r="B21" s="57" t="s">
        <v>100</v>
      </c>
      <c r="C21" s="3"/>
      <c r="D21" s="3"/>
      <c r="E21" s="4"/>
      <c r="F21" s="4"/>
      <c r="G21" s="4"/>
      <c r="H21" s="4"/>
      <c r="I21" s="4"/>
      <c r="J21" s="4"/>
      <c r="K21" s="4"/>
      <c r="L21" s="4"/>
      <c r="M21" s="4"/>
      <c r="N21" s="4"/>
      <c r="O21" s="4"/>
      <c r="P21" s="4"/>
      <c r="Q21" s="12"/>
      <c r="R21" s="4"/>
    </row>
    <row r="22" spans="2:38" ht="17.5" x14ac:dyDescent="0.45">
      <c r="B22" s="4"/>
      <c r="C22" s="4"/>
      <c r="D22" s="4"/>
      <c r="E22" s="4"/>
      <c r="F22" s="4"/>
      <c r="G22" s="4"/>
      <c r="H22" s="4"/>
      <c r="I22" s="4"/>
      <c r="J22" s="4"/>
      <c r="K22" s="4"/>
      <c r="L22" s="4"/>
      <c r="M22" s="4"/>
      <c r="N22" s="4"/>
      <c r="O22" s="4"/>
      <c r="P22" s="4"/>
      <c r="Q22" s="4"/>
      <c r="R22" s="4"/>
      <c r="S22" s="4"/>
      <c r="T22" s="4"/>
      <c r="U22" s="4"/>
      <c r="V22" s="4"/>
      <c r="W22" s="4"/>
      <c r="X22" s="4"/>
      <c r="Y22" s="4"/>
      <c r="Z22" s="4"/>
      <c r="AE22" s="167"/>
      <c r="AF22" s="167"/>
      <c r="AG22" s="167"/>
      <c r="AH22" s="167"/>
      <c r="AI22" s="167"/>
      <c r="AJ22" s="167"/>
      <c r="AK22" s="167"/>
      <c r="AL22" s="167"/>
    </row>
    <row r="23" spans="2:38" x14ac:dyDescent="0.45">
      <c r="B23" s="45"/>
      <c r="C23" s="203">
        <v>2024</v>
      </c>
      <c r="D23" s="201"/>
      <c r="E23" s="201"/>
      <c r="F23" s="201">
        <v>2023</v>
      </c>
      <c r="G23" s="201"/>
      <c r="H23" s="201"/>
      <c r="I23" s="206">
        <v>2022</v>
      </c>
      <c r="J23" s="206"/>
      <c r="K23" s="206"/>
      <c r="L23" s="206">
        <v>2021</v>
      </c>
      <c r="M23" s="206"/>
      <c r="N23" s="206"/>
      <c r="O23" s="206">
        <v>2020</v>
      </c>
      <c r="P23" s="206"/>
      <c r="Q23" s="206"/>
      <c r="R23" s="206">
        <v>2019</v>
      </c>
      <c r="S23" s="206"/>
      <c r="T23" s="206"/>
      <c r="U23" s="206">
        <v>2018</v>
      </c>
      <c r="V23" s="206"/>
      <c r="W23" s="206"/>
      <c r="X23" s="206">
        <v>2017</v>
      </c>
      <c r="Y23" s="206"/>
      <c r="Z23" s="206"/>
      <c r="AA23" s="206">
        <v>2016</v>
      </c>
      <c r="AB23" s="206"/>
      <c r="AC23" s="206"/>
      <c r="AE23" s="167"/>
      <c r="AF23" s="167"/>
      <c r="AG23" s="167"/>
      <c r="AH23" s="167"/>
      <c r="AI23" s="167"/>
      <c r="AJ23" s="197"/>
      <c r="AK23" s="197"/>
      <c r="AL23" s="197"/>
    </row>
    <row r="24" spans="2:38" s="66" customFormat="1" ht="32" x14ac:dyDescent="0.45">
      <c r="B24" s="12"/>
      <c r="C24" s="63" t="s">
        <v>18</v>
      </c>
      <c r="D24" s="75" t="s">
        <v>58</v>
      </c>
      <c r="E24" s="73" t="s">
        <v>59</v>
      </c>
      <c r="F24" s="63" t="s">
        <v>18</v>
      </c>
      <c r="G24" s="75" t="s">
        <v>58</v>
      </c>
      <c r="H24" s="73" t="s">
        <v>59</v>
      </c>
      <c r="I24" s="63" t="s">
        <v>18</v>
      </c>
      <c r="J24" s="75" t="s">
        <v>58</v>
      </c>
      <c r="K24" s="73" t="s">
        <v>59</v>
      </c>
      <c r="L24" s="63" t="s">
        <v>18</v>
      </c>
      <c r="M24" s="75" t="s">
        <v>58</v>
      </c>
      <c r="N24" s="73" t="s">
        <v>59</v>
      </c>
      <c r="O24" s="63" t="s">
        <v>18</v>
      </c>
      <c r="P24" s="64" t="s">
        <v>58</v>
      </c>
      <c r="Q24" s="65" t="s">
        <v>59</v>
      </c>
      <c r="R24" s="63" t="s">
        <v>18</v>
      </c>
      <c r="S24" s="64" t="s">
        <v>58</v>
      </c>
      <c r="T24" s="65" t="s">
        <v>59</v>
      </c>
      <c r="U24" s="63" t="s">
        <v>18</v>
      </c>
      <c r="V24" s="64" t="s">
        <v>58</v>
      </c>
      <c r="W24" s="65" t="s">
        <v>59</v>
      </c>
      <c r="X24" s="63" t="s">
        <v>18</v>
      </c>
      <c r="Y24" s="64" t="s">
        <v>58</v>
      </c>
      <c r="Z24" s="65" t="s">
        <v>59</v>
      </c>
      <c r="AA24" s="63" t="s">
        <v>18</v>
      </c>
      <c r="AB24" s="64" t="s">
        <v>58</v>
      </c>
      <c r="AC24" s="65" t="s">
        <v>59</v>
      </c>
      <c r="AE24" s="167"/>
      <c r="AF24" s="167"/>
      <c r="AG24" s="167"/>
      <c r="AH24" s="167"/>
      <c r="AI24" s="167"/>
      <c r="AJ24" s="167"/>
      <c r="AK24" s="167"/>
      <c r="AL24" s="167"/>
    </row>
    <row r="25" spans="2:38" x14ac:dyDescent="0.45">
      <c r="B25" s="69" t="s">
        <v>40</v>
      </c>
      <c r="C25" s="86">
        <v>46297</v>
      </c>
      <c r="D25" s="86">
        <v>41057</v>
      </c>
      <c r="E25" s="86">
        <v>5240</v>
      </c>
      <c r="F25" s="86">
        <v>42590</v>
      </c>
      <c r="G25" s="86">
        <v>37693</v>
      </c>
      <c r="H25" s="86">
        <v>4897</v>
      </c>
      <c r="I25" s="86">
        <v>38877</v>
      </c>
      <c r="J25" s="86">
        <v>34588</v>
      </c>
      <c r="K25" s="86">
        <v>4289</v>
      </c>
      <c r="L25" s="86">
        <v>34842</v>
      </c>
      <c r="M25" s="86">
        <v>30925</v>
      </c>
      <c r="N25" s="86">
        <v>3917</v>
      </c>
      <c r="O25" s="68">
        <v>26060</v>
      </c>
      <c r="P25" s="68">
        <v>23055</v>
      </c>
      <c r="Q25" s="68">
        <v>3005</v>
      </c>
      <c r="R25" s="68">
        <v>23375</v>
      </c>
      <c r="S25" s="68">
        <v>20503</v>
      </c>
      <c r="T25" s="68">
        <v>2872</v>
      </c>
      <c r="U25" s="68">
        <v>19615</v>
      </c>
      <c r="V25" s="68">
        <v>17237</v>
      </c>
      <c r="W25" s="68">
        <v>2378</v>
      </c>
      <c r="X25" s="68">
        <v>16715</v>
      </c>
      <c r="Y25" s="68">
        <v>14601</v>
      </c>
      <c r="Z25" s="68">
        <v>2114</v>
      </c>
      <c r="AA25" s="68">
        <v>14765</v>
      </c>
      <c r="AB25" s="68">
        <v>12868</v>
      </c>
      <c r="AC25" s="68">
        <v>1897</v>
      </c>
      <c r="AE25" s="167"/>
      <c r="AF25" s="167"/>
      <c r="AG25" s="167"/>
      <c r="AH25" s="167"/>
      <c r="AI25" s="167"/>
      <c r="AJ25" s="167"/>
      <c r="AK25" s="167"/>
      <c r="AL25" s="167"/>
    </row>
    <row r="26" spans="2:38" x14ac:dyDescent="0.45">
      <c r="B26" s="12" t="s">
        <v>54</v>
      </c>
      <c r="C26" s="22">
        <v>16227</v>
      </c>
      <c r="D26" s="76">
        <v>12942</v>
      </c>
      <c r="E26" s="14">
        <v>3285</v>
      </c>
      <c r="F26" s="22">
        <v>14931</v>
      </c>
      <c r="G26" s="76">
        <v>11911</v>
      </c>
      <c r="H26" s="14">
        <v>3020</v>
      </c>
      <c r="I26" s="22">
        <v>13232</v>
      </c>
      <c r="J26" s="76">
        <v>10524</v>
      </c>
      <c r="K26" s="14">
        <v>2708</v>
      </c>
      <c r="L26" s="22">
        <v>12425</v>
      </c>
      <c r="M26" s="76">
        <v>9838</v>
      </c>
      <c r="N26" s="14">
        <v>2587</v>
      </c>
      <c r="O26" s="22">
        <v>8910</v>
      </c>
      <c r="P26" s="8">
        <v>6885</v>
      </c>
      <c r="Q26" s="10">
        <v>2025</v>
      </c>
      <c r="R26" s="22">
        <v>8173</v>
      </c>
      <c r="S26" s="8">
        <v>6203</v>
      </c>
      <c r="T26" s="10">
        <v>1970</v>
      </c>
      <c r="U26" s="22">
        <v>6854</v>
      </c>
      <c r="V26" s="8">
        <v>5243</v>
      </c>
      <c r="W26" s="10">
        <v>1611</v>
      </c>
      <c r="X26" s="22">
        <v>6023</v>
      </c>
      <c r="Y26" s="8">
        <v>4578</v>
      </c>
      <c r="Z26" s="10">
        <v>1445</v>
      </c>
      <c r="AA26" s="22">
        <v>5380</v>
      </c>
      <c r="AB26" s="8">
        <v>4113</v>
      </c>
      <c r="AC26" s="10">
        <v>1267</v>
      </c>
      <c r="AE26" s="167"/>
      <c r="AF26" s="167"/>
      <c r="AG26" s="167"/>
      <c r="AH26" s="167"/>
      <c r="AI26" s="167"/>
      <c r="AJ26" s="167"/>
      <c r="AK26" s="167"/>
      <c r="AL26" s="167"/>
    </row>
    <row r="27" spans="2:38" x14ac:dyDescent="0.45">
      <c r="B27" s="12" t="s">
        <v>56</v>
      </c>
      <c r="C27" s="22">
        <v>7718</v>
      </c>
      <c r="D27" s="76">
        <v>7216</v>
      </c>
      <c r="E27" s="14">
        <v>502</v>
      </c>
      <c r="F27" s="22">
        <v>6747</v>
      </c>
      <c r="G27" s="76">
        <v>6248</v>
      </c>
      <c r="H27" s="14">
        <v>499</v>
      </c>
      <c r="I27" s="22">
        <v>6459</v>
      </c>
      <c r="J27" s="76">
        <v>6042</v>
      </c>
      <c r="K27" s="14">
        <v>417</v>
      </c>
      <c r="L27" s="22">
        <v>5814</v>
      </c>
      <c r="M27" s="76">
        <v>5442</v>
      </c>
      <c r="N27" s="14">
        <v>372</v>
      </c>
      <c r="O27" s="22">
        <v>4281</v>
      </c>
      <c r="P27" s="8">
        <v>4018</v>
      </c>
      <c r="Q27" s="10">
        <v>263</v>
      </c>
      <c r="R27" s="22">
        <v>3757</v>
      </c>
      <c r="S27" s="8">
        <v>3513</v>
      </c>
      <c r="T27" s="10">
        <v>244</v>
      </c>
      <c r="U27" s="22">
        <v>3109</v>
      </c>
      <c r="V27" s="8">
        <v>2905</v>
      </c>
      <c r="W27" s="10">
        <v>204</v>
      </c>
      <c r="X27" s="22">
        <v>2543</v>
      </c>
      <c r="Y27" s="8">
        <v>2354</v>
      </c>
      <c r="Z27" s="10">
        <v>189</v>
      </c>
      <c r="AA27" s="22">
        <v>2211</v>
      </c>
      <c r="AB27" s="8">
        <v>2024</v>
      </c>
      <c r="AC27" s="10">
        <v>187</v>
      </c>
      <c r="AE27" s="167"/>
      <c r="AF27" s="167"/>
      <c r="AG27" s="167"/>
      <c r="AH27" s="167"/>
      <c r="AI27" s="167"/>
      <c r="AJ27" s="167"/>
      <c r="AK27" s="167"/>
      <c r="AL27" s="167"/>
    </row>
    <row r="28" spans="2:38" x14ac:dyDescent="0.45">
      <c r="B28" s="12" t="s">
        <v>55</v>
      </c>
      <c r="C28" s="22">
        <v>22352</v>
      </c>
      <c r="D28" s="76">
        <v>20899</v>
      </c>
      <c r="E28" s="14">
        <v>1453</v>
      </c>
      <c r="F28" s="22">
        <v>20912</v>
      </c>
      <c r="G28" s="76">
        <v>19534</v>
      </c>
      <c r="H28" s="14">
        <v>1378</v>
      </c>
      <c r="I28" s="22">
        <v>19186</v>
      </c>
      <c r="J28" s="76">
        <v>18022</v>
      </c>
      <c r="K28" s="14">
        <v>1164</v>
      </c>
      <c r="L28" s="22">
        <v>16603</v>
      </c>
      <c r="M28" s="76">
        <v>15645</v>
      </c>
      <c r="N28" s="14">
        <v>958</v>
      </c>
      <c r="O28" s="22">
        <v>12869</v>
      </c>
      <c r="P28" s="8">
        <v>12152</v>
      </c>
      <c r="Q28" s="10">
        <v>717</v>
      </c>
      <c r="R28" s="22">
        <v>11445</v>
      </c>
      <c r="S28" s="8">
        <v>10787</v>
      </c>
      <c r="T28" s="10">
        <v>658</v>
      </c>
      <c r="U28" s="22">
        <v>9652</v>
      </c>
      <c r="V28" s="8">
        <v>9089</v>
      </c>
      <c r="W28" s="10">
        <v>563</v>
      </c>
      <c r="X28" s="22">
        <v>8149</v>
      </c>
      <c r="Y28" s="8">
        <v>7669</v>
      </c>
      <c r="Z28" s="10">
        <v>480</v>
      </c>
      <c r="AA28" s="22">
        <v>7174</v>
      </c>
      <c r="AB28" s="8">
        <v>6731</v>
      </c>
      <c r="AC28" s="10">
        <v>443</v>
      </c>
      <c r="AE28" s="167"/>
      <c r="AF28" s="167"/>
      <c r="AG28" s="167"/>
      <c r="AH28" s="167"/>
      <c r="AI28" s="167"/>
      <c r="AJ28" s="167"/>
      <c r="AK28" s="167"/>
      <c r="AL28" s="167"/>
    </row>
    <row r="29" spans="2:38" x14ac:dyDescent="0.45">
      <c r="B29" s="69" t="s">
        <v>43</v>
      </c>
      <c r="C29" s="87">
        <v>49280</v>
      </c>
      <c r="D29" s="87">
        <v>41805</v>
      </c>
      <c r="E29" s="87">
        <v>7475</v>
      </c>
      <c r="F29" s="87">
        <v>46414</v>
      </c>
      <c r="G29" s="87">
        <v>39321</v>
      </c>
      <c r="H29" s="87">
        <v>7093</v>
      </c>
      <c r="I29" s="87">
        <v>44002</v>
      </c>
      <c r="J29" s="87">
        <v>37670</v>
      </c>
      <c r="K29" s="87">
        <v>6332</v>
      </c>
      <c r="L29" s="87">
        <v>40329</v>
      </c>
      <c r="M29" s="87">
        <v>34451</v>
      </c>
      <c r="N29" s="87">
        <v>5878</v>
      </c>
      <c r="O29" s="67">
        <v>29583</v>
      </c>
      <c r="P29" s="67">
        <v>25113</v>
      </c>
      <c r="Q29" s="67">
        <v>4470</v>
      </c>
      <c r="R29" s="67">
        <v>30693</v>
      </c>
      <c r="S29" s="67">
        <v>25837</v>
      </c>
      <c r="T29" s="67">
        <v>4856</v>
      </c>
      <c r="U29" s="67">
        <v>28190</v>
      </c>
      <c r="V29" s="67">
        <v>23656</v>
      </c>
      <c r="W29" s="67">
        <v>4534</v>
      </c>
      <c r="X29" s="67">
        <v>23821</v>
      </c>
      <c r="Y29" s="67">
        <v>19959</v>
      </c>
      <c r="Z29" s="67">
        <v>3862</v>
      </c>
      <c r="AA29" s="67">
        <v>21804</v>
      </c>
      <c r="AB29" s="67">
        <v>18057</v>
      </c>
      <c r="AC29" s="67">
        <v>3747</v>
      </c>
      <c r="AE29" s="167"/>
      <c r="AF29" s="167"/>
      <c r="AG29" s="167"/>
      <c r="AH29" s="167"/>
      <c r="AI29" s="167"/>
      <c r="AJ29" s="167"/>
      <c r="AK29" s="167"/>
      <c r="AL29" s="167"/>
    </row>
    <row r="30" spans="2:38" x14ac:dyDescent="0.45">
      <c r="B30" s="12" t="s">
        <v>54</v>
      </c>
      <c r="C30" s="22">
        <v>24858</v>
      </c>
      <c r="D30" s="76">
        <v>19736</v>
      </c>
      <c r="E30" s="14">
        <v>5122</v>
      </c>
      <c r="F30" s="22">
        <v>23377</v>
      </c>
      <c r="G30" s="76">
        <v>18524</v>
      </c>
      <c r="H30" s="14">
        <v>4853</v>
      </c>
      <c r="I30" s="22">
        <v>21739</v>
      </c>
      <c r="J30" s="76">
        <v>17510</v>
      </c>
      <c r="K30" s="14">
        <v>4229</v>
      </c>
      <c r="L30" s="22">
        <v>20676</v>
      </c>
      <c r="M30" s="76">
        <v>16570</v>
      </c>
      <c r="N30" s="14">
        <v>4106</v>
      </c>
      <c r="O30" s="22">
        <v>14364</v>
      </c>
      <c r="P30" s="8">
        <v>11193</v>
      </c>
      <c r="Q30" s="10">
        <v>3171</v>
      </c>
      <c r="R30" s="22">
        <v>14804</v>
      </c>
      <c r="S30" s="8">
        <v>11355</v>
      </c>
      <c r="T30" s="10">
        <v>3449</v>
      </c>
      <c r="U30" s="22">
        <v>13273</v>
      </c>
      <c r="V30" s="8">
        <v>10048</v>
      </c>
      <c r="W30" s="10">
        <v>3225</v>
      </c>
      <c r="X30" s="22">
        <v>11630</v>
      </c>
      <c r="Y30" s="8">
        <v>8843</v>
      </c>
      <c r="Z30" s="10">
        <v>2787</v>
      </c>
      <c r="AA30" s="22">
        <v>10782</v>
      </c>
      <c r="AB30" s="8">
        <v>8065</v>
      </c>
      <c r="AC30" s="10">
        <v>2717</v>
      </c>
      <c r="AE30" s="167"/>
      <c r="AF30" s="167"/>
      <c r="AG30" s="167"/>
      <c r="AH30" s="167"/>
      <c r="AI30" s="167"/>
      <c r="AJ30" s="167"/>
      <c r="AK30" s="167"/>
      <c r="AL30" s="167"/>
    </row>
    <row r="31" spans="2:38" x14ac:dyDescent="0.45">
      <c r="B31" s="12" t="s">
        <v>56</v>
      </c>
      <c r="C31" s="22">
        <v>6936</v>
      </c>
      <c r="D31" s="76">
        <v>6187</v>
      </c>
      <c r="E31" s="14">
        <v>749</v>
      </c>
      <c r="F31" s="22">
        <v>6479</v>
      </c>
      <c r="G31" s="76">
        <v>5732</v>
      </c>
      <c r="H31" s="14">
        <v>747</v>
      </c>
      <c r="I31" s="22">
        <v>6226</v>
      </c>
      <c r="J31" s="76">
        <v>5533</v>
      </c>
      <c r="K31" s="14">
        <v>693</v>
      </c>
      <c r="L31" s="22">
        <v>5753</v>
      </c>
      <c r="M31" s="76">
        <v>5163</v>
      </c>
      <c r="N31" s="14">
        <v>590</v>
      </c>
      <c r="O31" s="22">
        <v>4064</v>
      </c>
      <c r="P31" s="8">
        <v>3607</v>
      </c>
      <c r="Q31" s="10">
        <v>457</v>
      </c>
      <c r="R31" s="22">
        <v>4133</v>
      </c>
      <c r="S31" s="8">
        <v>3645</v>
      </c>
      <c r="T31" s="10">
        <v>488</v>
      </c>
      <c r="U31" s="22">
        <v>3737</v>
      </c>
      <c r="V31" s="8">
        <v>3299</v>
      </c>
      <c r="W31" s="10">
        <v>438</v>
      </c>
      <c r="X31" s="22">
        <v>3157</v>
      </c>
      <c r="Y31" s="8">
        <v>2759</v>
      </c>
      <c r="Z31" s="10">
        <v>398</v>
      </c>
      <c r="AA31" s="22">
        <v>2730</v>
      </c>
      <c r="AB31" s="8">
        <v>2387</v>
      </c>
      <c r="AC31" s="10">
        <v>343</v>
      </c>
      <c r="AE31" s="167"/>
      <c r="AF31" s="167"/>
      <c r="AG31" s="167"/>
      <c r="AH31" s="167"/>
      <c r="AI31" s="167"/>
      <c r="AJ31" s="167"/>
      <c r="AK31" s="167"/>
      <c r="AL31" s="167"/>
    </row>
    <row r="32" spans="2:38" x14ac:dyDescent="0.45">
      <c r="B32" s="12" t="s">
        <v>55</v>
      </c>
      <c r="C32" s="22">
        <v>17486</v>
      </c>
      <c r="D32" s="76">
        <v>15882</v>
      </c>
      <c r="E32" s="14">
        <v>1604</v>
      </c>
      <c r="F32" s="22">
        <v>16558</v>
      </c>
      <c r="G32" s="76">
        <v>15065</v>
      </c>
      <c r="H32" s="14">
        <v>1493</v>
      </c>
      <c r="I32" s="22">
        <v>16037</v>
      </c>
      <c r="J32" s="76">
        <v>14627</v>
      </c>
      <c r="K32" s="14">
        <v>1410</v>
      </c>
      <c r="L32" s="22">
        <v>13900</v>
      </c>
      <c r="M32" s="76">
        <v>12718</v>
      </c>
      <c r="N32" s="14">
        <v>1182</v>
      </c>
      <c r="O32" s="22">
        <v>11155</v>
      </c>
      <c r="P32" s="8">
        <v>10313</v>
      </c>
      <c r="Q32" s="10">
        <v>842</v>
      </c>
      <c r="R32" s="22">
        <v>11756</v>
      </c>
      <c r="S32" s="8">
        <v>10837</v>
      </c>
      <c r="T32" s="10">
        <v>919</v>
      </c>
      <c r="U32" s="22">
        <v>11180</v>
      </c>
      <c r="V32" s="8">
        <v>10309</v>
      </c>
      <c r="W32" s="10">
        <v>871</v>
      </c>
      <c r="X32" s="22">
        <v>9034</v>
      </c>
      <c r="Y32" s="8">
        <v>8357</v>
      </c>
      <c r="Z32" s="10">
        <v>677</v>
      </c>
      <c r="AA32" s="22">
        <v>8292</v>
      </c>
      <c r="AB32" s="8">
        <v>7605</v>
      </c>
      <c r="AC32" s="10">
        <v>687</v>
      </c>
      <c r="AE32" s="167"/>
      <c r="AF32" s="167"/>
      <c r="AG32" s="167"/>
      <c r="AH32" s="167"/>
      <c r="AI32" s="167"/>
      <c r="AJ32" s="167"/>
      <c r="AK32" s="167"/>
      <c r="AL32" s="167"/>
    </row>
    <row r="33" spans="2:62" x14ac:dyDescent="0.45">
      <c r="B33" s="69" t="s">
        <v>57</v>
      </c>
      <c r="C33" s="87">
        <v>4672</v>
      </c>
      <c r="D33" s="87">
        <v>4237</v>
      </c>
      <c r="E33" s="87">
        <v>435</v>
      </c>
      <c r="F33" s="87">
        <v>4608</v>
      </c>
      <c r="G33" s="87">
        <v>4221</v>
      </c>
      <c r="H33" s="87">
        <v>387</v>
      </c>
      <c r="I33" s="87">
        <v>4140</v>
      </c>
      <c r="J33" s="87">
        <v>3798</v>
      </c>
      <c r="K33" s="87">
        <v>342</v>
      </c>
      <c r="L33" s="87">
        <v>3948</v>
      </c>
      <c r="M33" s="87">
        <v>3647</v>
      </c>
      <c r="N33" s="87">
        <v>301</v>
      </c>
      <c r="O33" s="67">
        <v>3051</v>
      </c>
      <c r="P33" s="67">
        <v>2808</v>
      </c>
      <c r="Q33" s="67">
        <v>243</v>
      </c>
      <c r="R33" s="67">
        <v>2973</v>
      </c>
      <c r="S33" s="67">
        <v>2736</v>
      </c>
      <c r="T33" s="67">
        <v>237</v>
      </c>
      <c r="U33" s="67">
        <v>2605</v>
      </c>
      <c r="V33" s="67">
        <v>2411</v>
      </c>
      <c r="W33" s="67">
        <v>194</v>
      </c>
      <c r="X33" s="67">
        <v>1741</v>
      </c>
      <c r="Y33" s="67">
        <v>1594</v>
      </c>
      <c r="Z33" s="67">
        <v>147</v>
      </c>
      <c r="AA33" s="67">
        <v>1442</v>
      </c>
      <c r="AB33" s="67">
        <v>1320</v>
      </c>
      <c r="AC33" s="67">
        <v>122</v>
      </c>
      <c r="AE33" s="167"/>
      <c r="AF33" s="167"/>
      <c r="AG33" s="167"/>
      <c r="AH33" s="167"/>
      <c r="AI33" s="167"/>
      <c r="AJ33" s="167"/>
      <c r="AK33" s="167"/>
      <c r="AL33" s="167"/>
    </row>
    <row r="34" spans="2:62" x14ac:dyDescent="0.45">
      <c r="B34" s="12" t="s">
        <v>54</v>
      </c>
      <c r="C34" s="22">
        <v>717</v>
      </c>
      <c r="D34" s="76">
        <v>624</v>
      </c>
      <c r="E34" s="14">
        <v>93</v>
      </c>
      <c r="F34" s="22">
        <v>659</v>
      </c>
      <c r="G34" s="76">
        <v>594</v>
      </c>
      <c r="H34" s="14">
        <v>65</v>
      </c>
      <c r="I34" s="22">
        <v>624</v>
      </c>
      <c r="J34" s="76">
        <v>542</v>
      </c>
      <c r="K34" s="14">
        <v>82</v>
      </c>
      <c r="L34" s="22">
        <v>585</v>
      </c>
      <c r="M34" s="76">
        <v>520</v>
      </c>
      <c r="N34" s="14">
        <v>65</v>
      </c>
      <c r="O34" s="22">
        <v>443</v>
      </c>
      <c r="P34" s="8">
        <v>387</v>
      </c>
      <c r="Q34" s="10">
        <v>56</v>
      </c>
      <c r="R34" s="22">
        <v>463</v>
      </c>
      <c r="S34" s="8">
        <v>395</v>
      </c>
      <c r="T34" s="10">
        <v>68</v>
      </c>
      <c r="U34" s="22">
        <v>332</v>
      </c>
      <c r="V34" s="8">
        <v>289</v>
      </c>
      <c r="W34" s="10">
        <v>43</v>
      </c>
      <c r="X34" s="22">
        <v>190</v>
      </c>
      <c r="Y34" s="8">
        <v>162</v>
      </c>
      <c r="Z34" s="10">
        <v>28</v>
      </c>
      <c r="AA34" s="22">
        <v>173</v>
      </c>
      <c r="AB34" s="8">
        <v>144</v>
      </c>
      <c r="AC34" s="10">
        <v>29</v>
      </c>
      <c r="AE34" s="167"/>
      <c r="AF34" s="167"/>
      <c r="AG34" s="167"/>
      <c r="AH34" s="167"/>
      <c r="AI34" s="167"/>
      <c r="AJ34" s="167"/>
      <c r="AK34" s="167"/>
      <c r="AL34" s="167"/>
    </row>
    <row r="35" spans="2:62" x14ac:dyDescent="0.45">
      <c r="B35" s="12" t="s">
        <v>56</v>
      </c>
      <c r="C35" s="22">
        <v>621</v>
      </c>
      <c r="D35" s="76">
        <v>534</v>
      </c>
      <c r="E35" s="14">
        <v>87</v>
      </c>
      <c r="F35" s="22">
        <v>580</v>
      </c>
      <c r="G35" s="76">
        <v>512</v>
      </c>
      <c r="H35" s="14">
        <v>68</v>
      </c>
      <c r="I35" s="22">
        <v>491</v>
      </c>
      <c r="J35" s="76">
        <v>441</v>
      </c>
      <c r="K35" s="14">
        <v>50</v>
      </c>
      <c r="L35" s="22">
        <v>481</v>
      </c>
      <c r="M35" s="76">
        <v>442</v>
      </c>
      <c r="N35" s="14">
        <v>39</v>
      </c>
      <c r="O35" s="22">
        <v>330</v>
      </c>
      <c r="P35" s="8">
        <v>301</v>
      </c>
      <c r="Q35" s="10">
        <v>29</v>
      </c>
      <c r="R35" s="22">
        <v>388</v>
      </c>
      <c r="S35" s="8">
        <v>353</v>
      </c>
      <c r="T35" s="10">
        <v>35</v>
      </c>
      <c r="U35" s="22">
        <v>299</v>
      </c>
      <c r="V35" s="8">
        <v>276</v>
      </c>
      <c r="W35" s="10">
        <v>23</v>
      </c>
      <c r="X35" s="22">
        <v>201</v>
      </c>
      <c r="Y35" s="8">
        <v>179</v>
      </c>
      <c r="Z35" s="10">
        <v>22</v>
      </c>
      <c r="AA35" s="22">
        <v>162</v>
      </c>
      <c r="AB35" s="8">
        <v>145</v>
      </c>
      <c r="AC35" s="10">
        <v>17</v>
      </c>
      <c r="AE35" s="167"/>
      <c r="AF35" s="167"/>
      <c r="AG35" s="167"/>
      <c r="AH35" s="167"/>
      <c r="AI35" s="167"/>
      <c r="AJ35" s="167"/>
      <c r="AK35" s="167"/>
      <c r="AL35" s="167"/>
    </row>
    <row r="36" spans="2:62" x14ac:dyDescent="0.45">
      <c r="B36" s="12" t="s">
        <v>55</v>
      </c>
      <c r="C36" s="22">
        <v>3334</v>
      </c>
      <c r="D36" s="76">
        <v>3079</v>
      </c>
      <c r="E36" s="14">
        <v>255</v>
      </c>
      <c r="F36" s="22">
        <v>3369</v>
      </c>
      <c r="G36" s="76">
        <v>3115</v>
      </c>
      <c r="H36" s="14">
        <v>254</v>
      </c>
      <c r="I36" s="22">
        <v>3025</v>
      </c>
      <c r="J36" s="76">
        <v>2815</v>
      </c>
      <c r="K36" s="14">
        <v>210</v>
      </c>
      <c r="L36" s="22">
        <v>2882</v>
      </c>
      <c r="M36" s="76">
        <v>2685</v>
      </c>
      <c r="N36" s="14">
        <v>197</v>
      </c>
      <c r="O36" s="22">
        <v>2278</v>
      </c>
      <c r="P36" s="8">
        <v>2120</v>
      </c>
      <c r="Q36" s="10">
        <v>158</v>
      </c>
      <c r="R36" s="22">
        <v>2122</v>
      </c>
      <c r="S36" s="8">
        <v>1988</v>
      </c>
      <c r="T36" s="10">
        <v>134</v>
      </c>
      <c r="U36" s="22">
        <v>1974</v>
      </c>
      <c r="V36" s="8">
        <v>1846</v>
      </c>
      <c r="W36" s="10">
        <v>128</v>
      </c>
      <c r="X36" s="22">
        <v>1350</v>
      </c>
      <c r="Y36" s="8">
        <v>1253</v>
      </c>
      <c r="Z36" s="10">
        <v>97</v>
      </c>
      <c r="AA36" s="22">
        <v>1107</v>
      </c>
      <c r="AB36" s="8">
        <v>1031</v>
      </c>
      <c r="AC36" s="10">
        <v>76</v>
      </c>
      <c r="AE36" s="167"/>
      <c r="AF36" s="167"/>
      <c r="AG36" s="167"/>
      <c r="AH36" s="167"/>
      <c r="AI36" s="167"/>
      <c r="AJ36" s="167"/>
      <c r="AK36" s="167"/>
      <c r="AL36" s="167"/>
    </row>
    <row r="37" spans="2:62" x14ac:dyDescent="0.45">
      <c r="B37" s="56" t="s">
        <v>5</v>
      </c>
      <c r="C37" s="21">
        <v>100249</v>
      </c>
      <c r="D37" s="21">
        <v>87099</v>
      </c>
      <c r="E37" s="21">
        <v>13150</v>
      </c>
      <c r="F37" s="21">
        <v>93612</v>
      </c>
      <c r="G37" s="21">
        <v>81235</v>
      </c>
      <c r="H37" s="21">
        <v>12377</v>
      </c>
      <c r="I37" s="21">
        <v>87019</v>
      </c>
      <c r="J37" s="21">
        <v>76056</v>
      </c>
      <c r="K37" s="21">
        <v>10963</v>
      </c>
      <c r="L37" s="21">
        <v>79119</v>
      </c>
      <c r="M37" s="21">
        <v>69023</v>
      </c>
      <c r="N37" s="21">
        <v>10096</v>
      </c>
      <c r="O37" s="21">
        <v>58694</v>
      </c>
      <c r="P37" s="21">
        <v>50976</v>
      </c>
      <c r="Q37" s="21">
        <v>7718</v>
      </c>
      <c r="R37" s="21">
        <v>57041</v>
      </c>
      <c r="S37" s="21">
        <v>49076</v>
      </c>
      <c r="T37" s="21">
        <v>7965</v>
      </c>
      <c r="U37" s="21">
        <v>50410</v>
      </c>
      <c r="V37" s="21">
        <v>43304</v>
      </c>
      <c r="W37" s="21">
        <v>7106</v>
      </c>
      <c r="X37" s="21">
        <v>42277</v>
      </c>
      <c r="Y37" s="21">
        <v>36154</v>
      </c>
      <c r="Z37" s="21">
        <v>6123</v>
      </c>
      <c r="AA37" s="21">
        <v>38011</v>
      </c>
      <c r="AB37" s="21">
        <v>32245</v>
      </c>
      <c r="AC37" s="21">
        <v>5766</v>
      </c>
      <c r="AE37" s="167"/>
      <c r="AF37" s="167"/>
      <c r="AG37" s="167"/>
      <c r="AH37" s="167"/>
      <c r="AI37" s="167"/>
      <c r="AJ37" s="167"/>
      <c r="AK37" s="167"/>
      <c r="AL37" s="167"/>
    </row>
    <row r="38" spans="2:62" ht="17.5" x14ac:dyDescent="0.45">
      <c r="B38" s="20" t="s">
        <v>144</v>
      </c>
      <c r="C38" s="4"/>
      <c r="D38" s="4"/>
      <c r="E38" s="4"/>
      <c r="F38" s="4"/>
      <c r="G38" s="4"/>
      <c r="H38" s="4"/>
      <c r="I38" s="4"/>
      <c r="J38" s="4"/>
      <c r="K38" s="4"/>
      <c r="L38" s="4"/>
      <c r="M38" s="4"/>
      <c r="N38" s="4"/>
      <c r="O38" s="4"/>
      <c r="P38" s="4"/>
      <c r="Q38" s="4"/>
      <c r="R38" s="4"/>
      <c r="S38" s="4"/>
      <c r="T38" s="4"/>
      <c r="U38" s="4"/>
      <c r="V38" s="4"/>
      <c r="W38" s="4"/>
      <c r="X38" s="4"/>
      <c r="Y38" s="4"/>
      <c r="Z38" s="4"/>
      <c r="AE38" s="167"/>
      <c r="AF38" s="167"/>
      <c r="AG38" s="167"/>
      <c r="AH38" s="167"/>
      <c r="AI38" s="167"/>
      <c r="AJ38" s="167"/>
      <c r="AK38" s="167"/>
      <c r="AL38" s="167"/>
    </row>
    <row r="39" spans="2:62" ht="17.5" x14ac:dyDescent="0.45">
      <c r="B39" s="20" t="s">
        <v>13</v>
      </c>
      <c r="C39" s="4"/>
      <c r="D39" s="4"/>
      <c r="E39" s="4"/>
      <c r="F39" s="4"/>
      <c r="G39" s="4"/>
      <c r="H39" s="4"/>
      <c r="I39" s="4"/>
      <c r="J39" s="4"/>
      <c r="K39" s="4"/>
      <c r="L39" s="4"/>
      <c r="M39" s="4"/>
      <c r="N39" s="4"/>
      <c r="O39" s="4"/>
      <c r="P39" s="4"/>
      <c r="Q39" s="4"/>
      <c r="R39" s="4"/>
      <c r="S39" s="4"/>
      <c r="T39" s="4"/>
      <c r="U39" s="4"/>
      <c r="V39" s="4"/>
      <c r="W39" s="4"/>
      <c r="X39" s="4"/>
      <c r="Y39" s="4"/>
      <c r="Z39" s="4"/>
      <c r="AE39" s="167"/>
      <c r="AF39" s="167"/>
      <c r="AG39" s="167"/>
      <c r="AH39" s="167"/>
      <c r="AI39" s="167"/>
      <c r="AJ39" s="167"/>
      <c r="AK39" s="167"/>
      <c r="AL39" s="167"/>
    </row>
    <row r="40" spans="2:62" ht="17.5" x14ac:dyDescent="0.45">
      <c r="B40" s="20" t="s">
        <v>101</v>
      </c>
      <c r="C40" s="4"/>
      <c r="D40" s="4"/>
      <c r="E40" s="4"/>
      <c r="F40" s="4"/>
      <c r="G40" s="4"/>
      <c r="H40" s="4"/>
      <c r="I40" s="4"/>
      <c r="J40" s="4"/>
      <c r="K40" s="4"/>
      <c r="L40" s="4"/>
      <c r="M40" s="4"/>
      <c r="N40" s="4"/>
      <c r="O40" s="4"/>
      <c r="P40" s="4"/>
      <c r="Q40" s="4"/>
      <c r="R40" s="4"/>
      <c r="S40" s="4"/>
      <c r="T40" s="4"/>
      <c r="U40" s="4"/>
      <c r="V40" s="4"/>
      <c r="W40" s="4"/>
      <c r="X40" s="4"/>
      <c r="Y40" s="4"/>
      <c r="Z40" s="4"/>
      <c r="AE40" s="167"/>
      <c r="AF40" s="167"/>
      <c r="AG40" s="167"/>
      <c r="AH40" s="167"/>
      <c r="AI40" s="167"/>
      <c r="AJ40" s="167"/>
      <c r="AK40" s="167"/>
      <c r="AL40" s="167"/>
    </row>
    <row r="41" spans="2:62" ht="17.5" x14ac:dyDescent="0.45">
      <c r="B41" s="7"/>
      <c r="C41" s="4"/>
      <c r="D41" s="4"/>
      <c r="E41" s="4"/>
      <c r="F41" s="4"/>
      <c r="G41" s="4"/>
      <c r="H41" s="4"/>
      <c r="I41" s="4"/>
      <c r="J41" s="4"/>
      <c r="K41" s="4"/>
      <c r="L41" s="4"/>
      <c r="M41" s="4"/>
      <c r="N41" s="4"/>
      <c r="O41" s="4"/>
      <c r="P41" s="4"/>
      <c r="Q41" s="4"/>
      <c r="R41" s="4"/>
      <c r="S41" s="4"/>
      <c r="T41" s="4"/>
      <c r="U41" s="4"/>
      <c r="V41" s="4"/>
      <c r="W41" s="4"/>
      <c r="X41" s="4"/>
      <c r="Y41" s="4"/>
      <c r="Z41" s="4"/>
      <c r="AE41" s="167"/>
      <c r="AF41" s="167"/>
      <c r="AG41" s="167"/>
      <c r="AH41" s="167"/>
      <c r="AI41" s="167"/>
      <c r="AJ41" s="167"/>
      <c r="AK41" s="167"/>
      <c r="AL41" s="167"/>
    </row>
    <row r="42" spans="2:62" ht="17.5" x14ac:dyDescent="0.45">
      <c r="B42" s="4"/>
      <c r="C42" s="4"/>
      <c r="D42" s="4"/>
      <c r="E42" s="4"/>
      <c r="F42" s="4"/>
      <c r="G42" s="4"/>
      <c r="H42" s="4"/>
      <c r="I42" s="4"/>
      <c r="J42" s="4"/>
      <c r="K42" s="4"/>
      <c r="L42" s="4"/>
      <c r="M42" s="4"/>
      <c r="N42" s="4"/>
      <c r="O42" s="4"/>
      <c r="P42" s="4"/>
      <c r="Q42" s="4"/>
      <c r="R42" s="4"/>
      <c r="S42" s="4"/>
      <c r="T42" s="4"/>
      <c r="U42" s="4"/>
      <c r="V42" s="4"/>
      <c r="W42" s="4"/>
      <c r="X42" s="4"/>
      <c r="Y42" s="4"/>
      <c r="Z42" s="4"/>
    </row>
    <row r="43" spans="2:62" ht="17.5" x14ac:dyDescent="0.45">
      <c r="B43" s="57" t="s">
        <v>102</v>
      </c>
      <c r="C43" s="3"/>
      <c r="D43" s="3"/>
      <c r="E43" s="4"/>
      <c r="F43" s="4"/>
      <c r="G43" s="4"/>
      <c r="H43" s="4"/>
      <c r="I43" s="4"/>
      <c r="J43" s="4"/>
      <c r="K43" s="4"/>
      <c r="L43" s="4"/>
      <c r="M43" s="4"/>
      <c r="N43" s="4"/>
      <c r="O43" s="4"/>
      <c r="P43" s="4"/>
      <c r="Q43" s="4"/>
      <c r="R43" s="4"/>
    </row>
    <row r="44" spans="2:62" ht="17.5" x14ac:dyDescent="0.45">
      <c r="B44" s="4"/>
      <c r="C44" s="4"/>
      <c r="D44" s="4"/>
      <c r="E44" s="4"/>
      <c r="F44" s="4"/>
      <c r="G44" s="4"/>
      <c r="H44" s="4"/>
      <c r="I44" s="4"/>
      <c r="J44" s="4"/>
      <c r="K44" s="4"/>
      <c r="L44" s="4"/>
      <c r="M44" s="4"/>
      <c r="N44" s="4"/>
      <c r="O44" s="4"/>
      <c r="P44" s="4"/>
      <c r="Q44" s="4"/>
      <c r="R44" s="4"/>
      <c r="S44" s="4"/>
      <c r="T44" s="4"/>
      <c r="U44" s="4"/>
      <c r="V44" s="4"/>
      <c r="W44" s="4"/>
      <c r="X44" s="4"/>
      <c r="Y44" s="4"/>
      <c r="Z44" s="4"/>
    </row>
    <row r="45" spans="2:62" x14ac:dyDescent="0.35">
      <c r="B45" s="45"/>
      <c r="C45" s="203">
        <v>2024</v>
      </c>
      <c r="D45" s="201"/>
      <c r="E45" s="201"/>
      <c r="F45" s="176">
        <v>2023</v>
      </c>
      <c r="G45" s="176">
        <v>2022</v>
      </c>
      <c r="H45" s="176">
        <v>2021</v>
      </c>
      <c r="I45" s="176">
        <v>2020</v>
      </c>
      <c r="J45" s="176">
        <v>2019</v>
      </c>
      <c r="K45" s="176">
        <v>2018</v>
      </c>
      <c r="L45" s="176">
        <v>2017</v>
      </c>
      <c r="M45" s="176">
        <v>2016</v>
      </c>
      <c r="N45" s="160"/>
      <c r="O45" s="208"/>
      <c r="P45" s="208"/>
      <c r="Q45" s="208"/>
      <c r="R45" s="208"/>
      <c r="S45" s="208"/>
      <c r="T45" s="208"/>
      <c r="U45" s="208"/>
      <c r="V45" s="208"/>
      <c r="W45" s="208"/>
      <c r="X45" s="208"/>
      <c r="Y45" s="208"/>
      <c r="Z45" s="208"/>
      <c r="AA45" s="208"/>
      <c r="AB45" s="208"/>
      <c r="AC45" s="208"/>
      <c r="AI45" s="97"/>
      <c r="AJ45" s="97"/>
      <c r="AK45" s="97"/>
      <c r="AL45" s="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row>
    <row r="46" spans="2:62" s="66" customFormat="1" ht="32" x14ac:dyDescent="0.35">
      <c r="B46" s="19"/>
      <c r="C46" s="63" t="s">
        <v>18</v>
      </c>
      <c r="D46" s="64" t="s">
        <v>58</v>
      </c>
      <c r="E46" s="143" t="s">
        <v>59</v>
      </c>
      <c r="F46" s="63" t="s">
        <v>18</v>
      </c>
      <c r="G46" s="63" t="s">
        <v>18</v>
      </c>
      <c r="H46" s="63" t="s">
        <v>18</v>
      </c>
      <c r="I46" s="63" t="s">
        <v>18</v>
      </c>
      <c r="J46" s="63" t="s">
        <v>18</v>
      </c>
      <c r="K46" s="63" t="s">
        <v>18</v>
      </c>
      <c r="L46" s="63" t="s">
        <v>18</v>
      </c>
      <c r="M46" s="63" t="s">
        <v>18</v>
      </c>
      <c r="N46" s="160"/>
      <c r="O46" s="160"/>
      <c r="P46" s="160"/>
      <c r="Q46" s="160"/>
      <c r="R46" s="160"/>
      <c r="S46" s="160"/>
      <c r="T46" s="160"/>
      <c r="U46" s="160"/>
      <c r="V46" s="160"/>
      <c r="W46" s="160"/>
      <c r="X46" s="160"/>
      <c r="Y46" s="160"/>
      <c r="Z46" s="160"/>
      <c r="AA46" s="160"/>
      <c r="AB46" s="160"/>
      <c r="AC46" s="160"/>
      <c r="AE46" s="167"/>
      <c r="AF46" s="167"/>
      <c r="AG46" s="167"/>
      <c r="AI46" s="167"/>
      <c r="AJ46" s="167"/>
      <c r="AK46" s="167"/>
      <c r="AL46" s="167"/>
      <c r="AM46" s="167"/>
      <c r="AN46" s="167"/>
      <c r="AO46" s="167"/>
      <c r="AP46" s="167"/>
      <c r="AQ46" s="167"/>
      <c r="AR46" s="97"/>
      <c r="AS46" s="97"/>
      <c r="AT46" s="97"/>
      <c r="AU46" s="97"/>
      <c r="AV46" s="97"/>
      <c r="AW46" s="97"/>
      <c r="AX46" s="97"/>
      <c r="AY46" s="97"/>
      <c r="AZ46" s="97"/>
      <c r="BA46" s="97"/>
      <c r="BB46" s="97"/>
      <c r="BC46" s="97"/>
      <c r="BD46" s="97"/>
      <c r="BE46" s="97"/>
      <c r="BF46" s="97"/>
      <c r="BG46" s="97"/>
      <c r="BH46" s="97"/>
      <c r="BI46" s="97"/>
      <c r="BJ46" s="97"/>
    </row>
    <row r="47" spans="2:62" x14ac:dyDescent="0.35">
      <c r="B47" s="56" t="s">
        <v>5</v>
      </c>
      <c r="C47" s="21">
        <v>110125</v>
      </c>
      <c r="D47" s="21">
        <v>94896</v>
      </c>
      <c r="E47" s="21">
        <v>15229</v>
      </c>
      <c r="F47" s="21">
        <v>102484</v>
      </c>
      <c r="G47" s="70">
        <v>95736</v>
      </c>
      <c r="H47" s="21">
        <v>87032</v>
      </c>
      <c r="I47" s="21">
        <v>67980</v>
      </c>
      <c r="J47" s="21">
        <v>66827</v>
      </c>
      <c r="K47" s="21">
        <v>59841</v>
      </c>
      <c r="L47" s="21">
        <v>50690</v>
      </c>
      <c r="M47" s="21">
        <v>45976</v>
      </c>
      <c r="N47" s="160"/>
      <c r="O47" s="160"/>
      <c r="P47" s="160"/>
      <c r="Q47" s="160"/>
      <c r="R47" s="160"/>
      <c r="S47" s="160"/>
      <c r="T47" s="160"/>
      <c r="U47" s="160"/>
      <c r="V47" s="160"/>
      <c r="W47" s="160"/>
      <c r="X47" s="160"/>
      <c r="Y47" s="160"/>
      <c r="Z47" s="160"/>
      <c r="AA47" s="160"/>
      <c r="AB47" s="160"/>
      <c r="AC47" s="160"/>
      <c r="AE47" s="167"/>
      <c r="AF47" s="167"/>
      <c r="AG47" s="167"/>
      <c r="AI47" s="167"/>
      <c r="AJ47" s="167"/>
      <c r="AK47" s="167"/>
      <c r="AL47" s="167"/>
      <c r="AM47" s="167"/>
      <c r="AN47" s="167"/>
      <c r="AO47" s="167"/>
      <c r="AP47" s="167"/>
      <c r="AQ47" s="167"/>
      <c r="AR47" s="97"/>
      <c r="AS47" s="97"/>
      <c r="AT47" s="97"/>
      <c r="AU47" s="97"/>
      <c r="AV47" s="97"/>
      <c r="AW47" s="97"/>
      <c r="AX47" s="97"/>
      <c r="AY47" s="97"/>
      <c r="AZ47" s="97"/>
      <c r="BA47" s="97"/>
      <c r="BB47" s="97"/>
      <c r="BC47" s="97"/>
      <c r="BD47" s="97"/>
      <c r="BE47" s="97"/>
      <c r="BF47" s="97"/>
      <c r="BG47" s="97"/>
      <c r="BH47" s="97"/>
      <c r="BI47" s="97"/>
      <c r="BJ47" s="97"/>
    </row>
    <row r="48" spans="2:62" x14ac:dyDescent="0.35">
      <c r="B48" s="59" t="s">
        <v>60</v>
      </c>
      <c r="C48" s="71">
        <v>11795</v>
      </c>
      <c r="D48" s="31">
        <v>11496</v>
      </c>
      <c r="E48" s="32">
        <v>299</v>
      </c>
      <c r="F48" s="71">
        <v>10706</v>
      </c>
      <c r="G48" s="71">
        <v>9431</v>
      </c>
      <c r="H48" s="71">
        <v>7870</v>
      </c>
      <c r="I48" s="71">
        <v>6379</v>
      </c>
      <c r="J48" s="71">
        <v>4997</v>
      </c>
      <c r="K48" s="71">
        <v>4035</v>
      </c>
      <c r="L48" s="71">
        <v>3249</v>
      </c>
      <c r="M48" s="71">
        <v>2863</v>
      </c>
      <c r="N48" s="160"/>
      <c r="O48" s="160"/>
      <c r="P48" s="160"/>
      <c r="Q48" s="160"/>
      <c r="R48" s="160"/>
      <c r="S48" s="160"/>
      <c r="T48" s="160"/>
      <c r="U48" s="160"/>
      <c r="V48" s="160"/>
      <c r="W48" s="160"/>
      <c r="X48" s="160"/>
      <c r="Y48" s="160"/>
      <c r="Z48" s="160"/>
      <c r="AA48" s="160"/>
      <c r="AB48" s="160"/>
      <c r="AC48" s="160"/>
      <c r="AE48" s="167"/>
      <c r="AF48" s="167"/>
      <c r="AG48" s="167"/>
      <c r="AI48" s="167"/>
      <c r="AJ48" s="167"/>
      <c r="AK48" s="167"/>
      <c r="AL48" s="167"/>
      <c r="AM48" s="167"/>
      <c r="AN48" s="167"/>
      <c r="AO48" s="167"/>
      <c r="AP48" s="167"/>
      <c r="AQ48" s="167"/>
    </row>
    <row r="49" spans="2:67" x14ac:dyDescent="0.35">
      <c r="B49" s="59" t="s">
        <v>61</v>
      </c>
      <c r="C49" s="71">
        <v>20590</v>
      </c>
      <c r="D49" s="31">
        <v>17021</v>
      </c>
      <c r="E49" s="32">
        <v>3569</v>
      </c>
      <c r="F49" s="71">
        <v>19244</v>
      </c>
      <c r="G49" s="71">
        <v>17698</v>
      </c>
      <c r="H49" s="71">
        <v>17010</v>
      </c>
      <c r="I49" s="71">
        <v>12612</v>
      </c>
      <c r="J49" s="71">
        <v>11830</v>
      </c>
      <c r="K49" s="71">
        <v>10235</v>
      </c>
      <c r="L49" s="71">
        <v>9081</v>
      </c>
      <c r="M49" s="71">
        <v>8140</v>
      </c>
      <c r="N49" s="160"/>
      <c r="O49" s="160"/>
      <c r="P49" s="160"/>
      <c r="Q49" s="160"/>
      <c r="R49" s="160"/>
      <c r="S49" s="160"/>
      <c r="T49" s="160"/>
      <c r="U49" s="160"/>
      <c r="V49" s="160"/>
      <c r="W49" s="160"/>
      <c r="X49" s="160"/>
      <c r="Y49" s="160"/>
      <c r="Z49" s="160"/>
      <c r="AA49" s="160"/>
      <c r="AB49" s="160"/>
      <c r="AC49" s="160"/>
      <c r="AE49" s="167"/>
      <c r="AF49" s="167"/>
      <c r="AG49" s="167"/>
      <c r="AI49" s="167"/>
      <c r="AJ49" s="167"/>
      <c r="AK49" s="167"/>
      <c r="AL49" s="167"/>
      <c r="AM49" s="167"/>
      <c r="AN49" s="167"/>
      <c r="AO49" s="167"/>
      <c r="AP49" s="167"/>
      <c r="AQ49" s="167"/>
    </row>
    <row r="50" spans="2:67" x14ac:dyDescent="0.35">
      <c r="B50" s="59"/>
      <c r="C50" s="71"/>
      <c r="D50" s="31"/>
      <c r="E50" s="32"/>
      <c r="F50" s="71"/>
      <c r="G50" s="71"/>
      <c r="H50" s="71"/>
      <c r="I50" s="71"/>
      <c r="J50" s="71"/>
      <c r="K50" s="71"/>
      <c r="L50" s="71"/>
      <c r="M50" s="71"/>
      <c r="N50" s="160"/>
      <c r="O50" s="160"/>
      <c r="P50" s="160"/>
      <c r="Q50" s="160"/>
      <c r="R50" s="160"/>
      <c r="S50" s="160"/>
      <c r="T50" s="160"/>
      <c r="U50" s="160"/>
      <c r="V50" s="160"/>
      <c r="W50" s="160"/>
      <c r="X50" s="160"/>
      <c r="Y50" s="160"/>
      <c r="Z50" s="160"/>
      <c r="AA50" s="160"/>
      <c r="AB50" s="160"/>
      <c r="AC50" s="160"/>
      <c r="AE50" s="167"/>
      <c r="AF50" s="167"/>
      <c r="AG50" s="167"/>
      <c r="AI50" s="167"/>
      <c r="AJ50" s="167"/>
      <c r="AK50" s="167"/>
      <c r="AL50" s="167"/>
      <c r="AM50" s="167"/>
      <c r="AN50" s="167"/>
      <c r="AO50" s="167"/>
      <c r="AP50" s="167"/>
      <c r="AQ50" s="167"/>
    </row>
    <row r="51" spans="2:67" ht="17.5" x14ac:dyDescent="0.45">
      <c r="B51" s="20" t="s">
        <v>144</v>
      </c>
      <c r="C51" s="4"/>
      <c r="D51" s="4"/>
      <c r="E51" s="4"/>
      <c r="F51" s="4"/>
      <c r="G51" s="4"/>
      <c r="H51" s="4"/>
      <c r="I51" s="4"/>
      <c r="J51" s="4"/>
      <c r="K51" s="4"/>
      <c r="L51" s="4"/>
      <c r="M51" s="4"/>
      <c r="N51" s="4"/>
      <c r="O51" s="4"/>
      <c r="P51" s="4"/>
      <c r="Q51" s="4"/>
      <c r="R51" s="4"/>
      <c r="S51" s="4"/>
      <c r="T51" s="4"/>
      <c r="U51" s="4"/>
      <c r="V51" s="4"/>
      <c r="W51" s="4"/>
      <c r="X51" s="4"/>
      <c r="Y51" s="4"/>
      <c r="Z51" s="4"/>
    </row>
    <row r="52" spans="2:67" ht="17.5" x14ac:dyDescent="0.45">
      <c r="B52" s="20" t="s">
        <v>13</v>
      </c>
      <c r="C52" s="4"/>
      <c r="D52" s="4"/>
      <c r="E52" s="4"/>
      <c r="F52" s="4"/>
      <c r="G52" s="4"/>
      <c r="H52" s="4"/>
      <c r="I52" s="4"/>
      <c r="J52" s="4"/>
      <c r="K52" s="4"/>
      <c r="L52" s="4"/>
      <c r="M52" s="4"/>
      <c r="N52" s="4"/>
      <c r="O52" s="4"/>
      <c r="P52" s="4"/>
      <c r="Q52" s="4"/>
      <c r="R52" s="4"/>
      <c r="S52" s="4"/>
      <c r="T52" s="4"/>
      <c r="U52" s="4"/>
      <c r="V52" s="4"/>
      <c r="W52" s="4"/>
      <c r="X52" s="4"/>
      <c r="Y52" s="4"/>
      <c r="Z52" s="4"/>
    </row>
    <row r="53" spans="2:67" ht="17.5" x14ac:dyDescent="0.45">
      <c r="B53" s="20" t="s">
        <v>103</v>
      </c>
      <c r="C53" s="4"/>
      <c r="D53" s="4"/>
      <c r="E53" s="4"/>
      <c r="F53" s="4"/>
      <c r="G53" s="4"/>
      <c r="H53" s="4"/>
      <c r="I53" s="4"/>
      <c r="J53" s="4"/>
      <c r="K53" s="4"/>
      <c r="L53" s="4"/>
      <c r="M53" s="4"/>
      <c r="N53" s="4"/>
      <c r="O53" s="4"/>
      <c r="P53" s="4"/>
      <c r="Q53" s="4"/>
      <c r="R53" s="4"/>
      <c r="S53" s="4"/>
      <c r="T53" s="4"/>
      <c r="U53" s="4"/>
      <c r="V53" s="4"/>
      <c r="W53" s="4"/>
      <c r="X53" s="4"/>
      <c r="Y53" s="4"/>
      <c r="Z53" s="4"/>
    </row>
    <row r="54" spans="2:67" ht="17.5" x14ac:dyDescent="0.45">
      <c r="B54" s="4"/>
      <c r="C54" s="4"/>
      <c r="D54" s="4"/>
      <c r="E54" s="4"/>
      <c r="F54" s="4"/>
      <c r="G54" s="4"/>
      <c r="H54" s="4"/>
      <c r="I54" s="4"/>
      <c r="J54" s="4"/>
      <c r="K54" s="4"/>
      <c r="L54" s="4"/>
      <c r="M54" s="4"/>
      <c r="N54" s="4"/>
      <c r="O54" s="4"/>
      <c r="P54" s="4"/>
      <c r="Q54" s="4"/>
      <c r="R54" s="4"/>
      <c r="S54" s="4"/>
      <c r="T54" s="4"/>
      <c r="U54" s="4"/>
      <c r="V54" s="4"/>
      <c r="W54" s="4"/>
      <c r="X54" s="4"/>
      <c r="Y54" s="4"/>
      <c r="Z54" s="4"/>
    </row>
    <row r="55" spans="2:67" ht="17.5" x14ac:dyDescent="0.45">
      <c r="B55" s="4"/>
      <c r="C55" s="4"/>
      <c r="D55" s="4"/>
      <c r="E55" s="4"/>
      <c r="F55" s="4"/>
      <c r="G55" s="4"/>
      <c r="H55" s="4"/>
      <c r="I55" s="4"/>
      <c r="J55" s="4"/>
      <c r="K55" s="4"/>
      <c r="L55" s="4"/>
      <c r="M55" s="4"/>
      <c r="N55" s="4"/>
      <c r="O55" s="4"/>
      <c r="P55" s="4"/>
      <c r="Q55" s="4"/>
      <c r="R55" s="4"/>
      <c r="S55" s="4"/>
      <c r="T55" s="4"/>
      <c r="U55" s="4"/>
      <c r="V55" s="4"/>
      <c r="W55" s="4"/>
      <c r="X55" s="4"/>
      <c r="Y55" s="4"/>
      <c r="Z55" s="4"/>
    </row>
    <row r="56" spans="2:67" ht="17.5" x14ac:dyDescent="0.45">
      <c r="B56" s="57" t="s">
        <v>145</v>
      </c>
      <c r="C56" s="3"/>
      <c r="D56" s="3"/>
      <c r="E56" s="4"/>
      <c r="F56" s="4"/>
      <c r="G56" s="4"/>
      <c r="H56" s="4"/>
      <c r="I56" s="4"/>
      <c r="J56" s="4"/>
      <c r="K56" s="4"/>
      <c r="L56" s="4"/>
      <c r="M56" s="4"/>
      <c r="N56" s="4"/>
      <c r="O56" s="4"/>
      <c r="P56" s="4"/>
      <c r="Q56" s="4"/>
      <c r="R56" s="4"/>
    </row>
    <row r="57" spans="2:67" ht="17.5" x14ac:dyDescent="0.45">
      <c r="B57" s="4"/>
      <c r="C57" s="4"/>
      <c r="D57" s="4"/>
      <c r="E57" s="4"/>
      <c r="F57" s="4"/>
      <c r="G57" s="4"/>
      <c r="H57" s="4"/>
      <c r="I57" s="4"/>
      <c r="J57" s="4"/>
      <c r="K57" s="4"/>
      <c r="L57" s="4"/>
      <c r="M57" s="4"/>
      <c r="N57" s="4"/>
      <c r="O57" s="4"/>
      <c r="P57" s="4"/>
      <c r="Q57" s="4"/>
      <c r="R57" s="4"/>
      <c r="S57" s="4"/>
      <c r="T57" s="4"/>
      <c r="U57" s="4"/>
      <c r="V57" s="4"/>
      <c r="W57" s="4"/>
      <c r="X57" s="4"/>
      <c r="Y57" s="4"/>
      <c r="Z57" s="4"/>
      <c r="AO57" s="66"/>
      <c r="AP57" s="66"/>
      <c r="AQ57" s="66"/>
      <c r="AR57" s="66"/>
      <c r="AS57" s="66"/>
      <c r="AT57" s="66"/>
      <c r="AU57" s="66"/>
      <c r="AV57" s="66"/>
      <c r="AW57" s="66"/>
      <c r="AX57" s="66"/>
    </row>
    <row r="58" spans="2:67" ht="17.5" customHeight="1" x14ac:dyDescent="0.45">
      <c r="B58" s="4"/>
      <c r="C58" s="202">
        <v>2024</v>
      </c>
      <c r="D58" s="202"/>
      <c r="E58" s="202"/>
      <c r="F58" s="202"/>
      <c r="G58" s="202"/>
      <c r="H58" s="202"/>
      <c r="I58" s="178">
        <v>2023</v>
      </c>
      <c r="J58" s="178"/>
      <c r="K58" s="202">
        <v>2022</v>
      </c>
      <c r="L58" s="202"/>
      <c r="M58" s="202">
        <v>2021</v>
      </c>
      <c r="N58" s="202"/>
      <c r="O58" s="202">
        <v>2020</v>
      </c>
      <c r="P58" s="202"/>
      <c r="Q58" s="202">
        <v>2019</v>
      </c>
      <c r="R58" s="202"/>
      <c r="S58" s="202">
        <v>2018</v>
      </c>
      <c r="T58" s="202"/>
      <c r="U58" s="202">
        <v>2017</v>
      </c>
      <c r="V58" s="202"/>
      <c r="W58" s="202">
        <v>2016</v>
      </c>
      <c r="X58" s="202"/>
      <c r="AC58" s="94"/>
      <c r="AD58" s="197"/>
      <c r="AE58" s="197"/>
      <c r="AF58" s="167"/>
      <c r="AG58" s="197"/>
      <c r="AH58" s="197"/>
      <c r="AI58" s="94"/>
      <c r="AJ58" s="197"/>
      <c r="AK58" s="197"/>
      <c r="AL58" s="197"/>
      <c r="AM58" s="197"/>
      <c r="AN58" s="197"/>
      <c r="AO58" s="167"/>
      <c r="AP58" s="197"/>
      <c r="AQ58" s="197"/>
      <c r="AR58" s="197"/>
      <c r="AS58" s="197"/>
      <c r="AT58" s="197"/>
      <c r="AU58" s="66"/>
      <c r="AV58" s="197"/>
      <c r="AW58" s="197"/>
      <c r="AX58" s="197"/>
      <c r="AY58" s="197"/>
      <c r="AZ58" s="197"/>
      <c r="BA58" s="94"/>
      <c r="BB58" s="167"/>
      <c r="BC58" s="167"/>
      <c r="BD58" s="167"/>
      <c r="BE58" s="167"/>
      <c r="BF58" s="167"/>
      <c r="BG58" s="167"/>
      <c r="BH58" s="167"/>
      <c r="BI58" s="167"/>
      <c r="BJ58" s="167"/>
      <c r="BK58" s="167"/>
      <c r="BM58" s="167"/>
      <c r="BN58" s="197"/>
      <c r="BO58" s="197"/>
    </row>
    <row r="59" spans="2:67" ht="45.5" customHeight="1" x14ac:dyDescent="0.45">
      <c r="B59" s="4"/>
      <c r="C59" s="207" t="s">
        <v>28</v>
      </c>
      <c r="D59" s="207"/>
      <c r="E59" s="211" t="s">
        <v>76</v>
      </c>
      <c r="F59" s="211"/>
      <c r="G59" s="212" t="s">
        <v>77</v>
      </c>
      <c r="H59" s="212"/>
      <c r="I59" s="207" t="s">
        <v>28</v>
      </c>
      <c r="J59" s="207"/>
      <c r="K59" s="169" t="s">
        <v>28</v>
      </c>
      <c r="L59" s="169"/>
      <c r="M59" s="169" t="s">
        <v>28</v>
      </c>
      <c r="N59" s="169"/>
      <c r="O59" s="169" t="s">
        <v>28</v>
      </c>
      <c r="P59" s="169"/>
      <c r="Q59" s="169" t="s">
        <v>28</v>
      </c>
      <c r="R59" s="169"/>
      <c r="S59" s="169" t="s">
        <v>28</v>
      </c>
      <c r="T59" s="169"/>
      <c r="U59" s="207" t="s">
        <v>28</v>
      </c>
      <c r="V59" s="207"/>
      <c r="W59" s="207" t="s">
        <v>28</v>
      </c>
      <c r="X59" s="207"/>
      <c r="AC59" s="108"/>
      <c r="AD59" s="167"/>
      <c r="AE59" s="167"/>
      <c r="AF59" s="167"/>
      <c r="AG59" s="167"/>
      <c r="AH59" s="167"/>
      <c r="AI59" s="108"/>
      <c r="AJ59" s="167"/>
      <c r="AK59" s="167"/>
      <c r="AL59" s="167"/>
      <c r="AM59" s="167"/>
      <c r="AN59" s="167"/>
      <c r="AO59" s="167"/>
      <c r="AP59" s="167"/>
      <c r="AQ59" s="167"/>
      <c r="AR59" s="167"/>
      <c r="AS59" s="197"/>
      <c r="AT59" s="197"/>
      <c r="AU59" s="66"/>
      <c r="AV59" s="167"/>
      <c r="AW59" s="167"/>
      <c r="AX59" s="167"/>
      <c r="AY59" s="197"/>
      <c r="AZ59" s="197"/>
      <c r="BA59" s="108"/>
      <c r="BB59" s="167"/>
      <c r="BC59" s="167"/>
      <c r="BD59" s="167"/>
      <c r="BE59" s="167"/>
      <c r="BF59" s="167"/>
      <c r="BG59" s="167"/>
      <c r="BH59" s="167"/>
      <c r="BI59" s="167"/>
      <c r="BJ59" s="167"/>
      <c r="BK59" s="167"/>
      <c r="BM59" s="167"/>
      <c r="BN59" s="167"/>
      <c r="BO59" s="167"/>
    </row>
    <row r="60" spans="2:67" ht="17.5" x14ac:dyDescent="0.45">
      <c r="B60" s="4"/>
      <c r="C60" s="93" t="s">
        <v>78</v>
      </c>
      <c r="D60" s="104" t="s">
        <v>79</v>
      </c>
      <c r="E60" s="93" t="s">
        <v>78</v>
      </c>
      <c r="F60" s="107" t="s">
        <v>79</v>
      </c>
      <c r="G60" s="93" t="s">
        <v>80</v>
      </c>
      <c r="H60" s="107" t="s">
        <v>81</v>
      </c>
      <c r="I60" s="93" t="s">
        <v>78</v>
      </c>
      <c r="J60" s="104" t="s">
        <v>79</v>
      </c>
      <c r="K60" s="172" t="s">
        <v>78</v>
      </c>
      <c r="L60" s="104" t="s">
        <v>79</v>
      </c>
      <c r="M60" s="172" t="s">
        <v>78</v>
      </c>
      <c r="N60" s="104" t="s">
        <v>79</v>
      </c>
      <c r="O60" s="172" t="s">
        <v>78</v>
      </c>
      <c r="P60" s="104" t="s">
        <v>79</v>
      </c>
      <c r="Q60" s="172" t="s">
        <v>78</v>
      </c>
      <c r="R60" s="104" t="s">
        <v>79</v>
      </c>
      <c r="S60" s="172" t="s">
        <v>78</v>
      </c>
      <c r="T60" s="104" t="s">
        <v>79</v>
      </c>
      <c r="U60" s="93" t="s">
        <v>78</v>
      </c>
      <c r="V60" s="104" t="s">
        <v>79</v>
      </c>
      <c r="W60" s="93" t="s">
        <v>78</v>
      </c>
      <c r="X60" s="104" t="s">
        <v>79</v>
      </c>
      <c r="AC60" s="93"/>
      <c r="AD60" s="167"/>
      <c r="AE60" s="167"/>
      <c r="AF60" s="167"/>
      <c r="AG60" s="167"/>
      <c r="AH60" s="167"/>
      <c r="AI60" s="93"/>
      <c r="AJ60" s="167"/>
      <c r="AK60" s="167"/>
      <c r="AL60" s="167"/>
      <c r="AM60" s="167"/>
      <c r="AN60" s="167"/>
      <c r="AO60" s="167"/>
      <c r="AP60" s="167"/>
      <c r="AQ60" s="167"/>
      <c r="AR60" s="167"/>
      <c r="AS60" s="197"/>
      <c r="AT60" s="197"/>
      <c r="AU60" s="66"/>
      <c r="AV60" s="167"/>
      <c r="AW60" s="167"/>
      <c r="AX60" s="167"/>
      <c r="AY60" s="197"/>
      <c r="AZ60" s="197"/>
      <c r="BA60" s="93"/>
      <c r="BB60" s="167"/>
      <c r="BC60" s="167"/>
      <c r="BD60" s="167"/>
      <c r="BE60" s="167"/>
      <c r="BF60" s="167"/>
      <c r="BG60" s="167"/>
      <c r="BH60" s="167"/>
      <c r="BI60" s="167"/>
      <c r="BJ60" s="167"/>
      <c r="BK60" s="167"/>
      <c r="BM60" s="167"/>
      <c r="BN60" s="167"/>
      <c r="BO60" s="167"/>
    </row>
    <row r="61" spans="2:67" x14ac:dyDescent="0.45">
      <c r="B61" s="94" t="s">
        <v>40</v>
      </c>
      <c r="C61" s="109">
        <v>22352</v>
      </c>
      <c r="D61" s="104">
        <v>23945</v>
      </c>
      <c r="E61" s="109">
        <v>20899</v>
      </c>
      <c r="F61" s="107">
        <v>20158</v>
      </c>
      <c r="G61" s="109">
        <v>1453</v>
      </c>
      <c r="H61" s="107">
        <v>3787</v>
      </c>
      <c r="I61" s="109">
        <v>20811</v>
      </c>
      <c r="J61" s="104">
        <v>24592</v>
      </c>
      <c r="K61" s="171">
        <v>19155</v>
      </c>
      <c r="L61" s="104">
        <v>19718</v>
      </c>
      <c r="M61" s="171">
        <v>16618</v>
      </c>
      <c r="N61" s="104">
        <v>18206</v>
      </c>
      <c r="O61" s="171">
        <v>12902</v>
      </c>
      <c r="P61" s="170">
        <v>13228</v>
      </c>
      <c r="Q61" s="171">
        <v>11466</v>
      </c>
      <c r="R61" s="104">
        <v>11976</v>
      </c>
      <c r="S61" s="171">
        <v>9675</v>
      </c>
      <c r="T61" s="170">
        <v>9989</v>
      </c>
      <c r="U61" s="109">
        <v>8154</v>
      </c>
      <c r="V61" s="107">
        <v>8590</v>
      </c>
      <c r="W61" s="109">
        <v>7169</v>
      </c>
      <c r="X61" s="104">
        <v>7608</v>
      </c>
      <c r="AC61" s="109"/>
      <c r="AD61" s="107"/>
      <c r="AE61" s="109"/>
      <c r="AF61" s="107"/>
      <c r="AG61" s="109"/>
      <c r="AH61" s="104"/>
      <c r="AI61" s="109"/>
      <c r="AJ61" s="107"/>
      <c r="AK61" s="109"/>
      <c r="AL61" s="107"/>
      <c r="AM61" s="109"/>
      <c r="AN61" s="104"/>
      <c r="AO61" s="66"/>
      <c r="AP61" s="66"/>
      <c r="AQ61" s="66"/>
      <c r="AR61" s="66"/>
      <c r="AS61" s="66"/>
      <c r="AT61" s="66"/>
      <c r="AU61" s="66"/>
      <c r="AV61" s="66"/>
      <c r="AW61" s="66"/>
      <c r="AX61" s="66"/>
      <c r="AY61" s="109"/>
      <c r="AZ61" s="104"/>
      <c r="BA61" s="109"/>
      <c r="BD61" s="167"/>
      <c r="BM61" s="167"/>
      <c r="BN61" s="167"/>
      <c r="BO61" s="167"/>
    </row>
    <row r="62" spans="2:67" ht="32.5" customHeight="1" x14ac:dyDescent="0.45">
      <c r="B62" s="94" t="s">
        <v>62</v>
      </c>
      <c r="C62" s="109">
        <v>17486</v>
      </c>
      <c r="D62" s="104">
        <v>31794</v>
      </c>
      <c r="E62" s="109">
        <v>15882</v>
      </c>
      <c r="F62" s="107">
        <v>25923</v>
      </c>
      <c r="G62" s="109">
        <v>1604</v>
      </c>
      <c r="H62" s="107">
        <v>5871</v>
      </c>
      <c r="I62" s="109">
        <v>16484</v>
      </c>
      <c r="J62" s="104">
        <v>29754</v>
      </c>
      <c r="K62" s="171">
        <v>16029</v>
      </c>
      <c r="L62" s="104">
        <v>27966</v>
      </c>
      <c r="M62" s="171">
        <v>13884</v>
      </c>
      <c r="N62" s="104">
        <v>26430</v>
      </c>
      <c r="O62" s="171">
        <v>11223</v>
      </c>
      <c r="P62" s="170">
        <v>19758</v>
      </c>
      <c r="Q62" s="171">
        <v>11836</v>
      </c>
      <c r="R62" s="104">
        <v>20595</v>
      </c>
      <c r="S62" s="171">
        <v>11250</v>
      </c>
      <c r="T62" s="170">
        <v>18711</v>
      </c>
      <c r="U62" s="109">
        <v>9116</v>
      </c>
      <c r="V62" s="107">
        <v>16583</v>
      </c>
      <c r="W62" s="109">
        <v>8401</v>
      </c>
      <c r="X62" s="104">
        <v>15255</v>
      </c>
      <c r="AC62" s="109"/>
      <c r="AD62" s="107"/>
      <c r="AE62" s="109"/>
      <c r="AF62" s="107"/>
      <c r="AG62" s="109"/>
      <c r="AH62" s="104"/>
      <c r="AI62" s="109"/>
      <c r="AJ62" s="107"/>
      <c r="AK62" s="106"/>
      <c r="AL62" s="107"/>
      <c r="AM62" s="109"/>
      <c r="AN62" s="104"/>
      <c r="AO62" s="66"/>
      <c r="AP62" s="66"/>
      <c r="AQ62" s="66"/>
      <c r="AR62" s="66"/>
      <c r="AS62" s="66"/>
      <c r="AT62" s="66"/>
      <c r="AU62" s="66"/>
      <c r="AV62" s="66"/>
      <c r="AW62" s="66"/>
      <c r="AX62" s="66"/>
      <c r="AY62" s="109"/>
      <c r="AZ62" s="104"/>
      <c r="BA62" s="109"/>
      <c r="BB62" s="107"/>
      <c r="BC62" s="109"/>
      <c r="BD62" s="107"/>
      <c r="BM62" s="167"/>
      <c r="BN62" s="167"/>
      <c r="BO62" s="167"/>
    </row>
    <row r="63" spans="2:67" ht="80" customHeight="1" x14ac:dyDescent="0.45">
      <c r="B63" s="94" t="s">
        <v>146</v>
      </c>
      <c r="C63" s="171">
        <v>10270</v>
      </c>
      <c r="D63" s="104">
        <v>4278</v>
      </c>
      <c r="E63" s="171">
        <v>8587</v>
      </c>
      <c r="F63" s="170">
        <v>3447</v>
      </c>
      <c r="G63" s="171">
        <v>1683</v>
      </c>
      <c r="H63" s="170">
        <v>831</v>
      </c>
      <c r="I63" s="109">
        <v>9925</v>
      </c>
      <c r="J63" s="104">
        <v>3918</v>
      </c>
      <c r="K63" s="171">
        <v>9251</v>
      </c>
      <c r="L63" s="170">
        <v>3617</v>
      </c>
      <c r="M63" s="171">
        <v>8608</v>
      </c>
      <c r="N63" s="170">
        <v>3286</v>
      </c>
      <c r="O63" s="171">
        <v>8133</v>
      </c>
      <c r="P63" s="170">
        <v>2736</v>
      </c>
      <c r="Q63" s="171">
        <v>7967</v>
      </c>
      <c r="R63" s="170">
        <v>2987</v>
      </c>
      <c r="S63" s="171">
        <v>7394</v>
      </c>
      <c r="T63" s="170">
        <v>2822</v>
      </c>
      <c r="U63" s="171">
        <v>5758</v>
      </c>
      <c r="V63" s="170">
        <v>2489</v>
      </c>
      <c r="W63" s="171">
        <v>5264</v>
      </c>
      <c r="X63" s="170">
        <v>2279</v>
      </c>
      <c r="AC63" s="171"/>
      <c r="AD63" s="170"/>
      <c r="AE63" s="171"/>
      <c r="AF63" s="170"/>
      <c r="AG63" s="109"/>
      <c r="AH63" s="104"/>
      <c r="AI63" s="171"/>
      <c r="AK63" s="110"/>
      <c r="AL63" s="106"/>
      <c r="AM63" s="109"/>
      <c r="AN63" s="104"/>
      <c r="AO63" s="66"/>
      <c r="AP63" s="66"/>
      <c r="AQ63" s="66"/>
      <c r="AR63" s="66"/>
      <c r="AS63" s="66"/>
      <c r="AT63" s="66"/>
      <c r="AU63" s="66"/>
      <c r="AV63" s="66"/>
      <c r="AW63" s="66"/>
      <c r="AX63" s="66"/>
      <c r="AY63" s="109"/>
      <c r="AZ63" s="104"/>
      <c r="BA63" s="171"/>
      <c r="BB63" s="170"/>
      <c r="BC63" s="171"/>
      <c r="BD63" s="170"/>
      <c r="BM63" s="167"/>
      <c r="BN63" s="167"/>
      <c r="BO63" s="167"/>
    </row>
    <row r="64" spans="2:67" x14ac:dyDescent="0.45">
      <c r="B64" s="38" t="s">
        <v>5</v>
      </c>
      <c r="C64" s="21">
        <f t="shared" ref="C64:X64" si="0">SUM(C61:C63)</f>
        <v>50108</v>
      </c>
      <c r="D64" s="21">
        <f t="shared" si="0"/>
        <v>60017</v>
      </c>
      <c r="E64" s="21">
        <f t="shared" si="0"/>
        <v>45368</v>
      </c>
      <c r="F64" s="21">
        <f t="shared" si="0"/>
        <v>49528</v>
      </c>
      <c r="G64" s="21">
        <f t="shared" si="0"/>
        <v>4740</v>
      </c>
      <c r="H64" s="21">
        <f t="shared" si="0"/>
        <v>10489</v>
      </c>
      <c r="I64" s="21">
        <f t="shared" si="0"/>
        <v>47220</v>
      </c>
      <c r="J64" s="21">
        <f t="shared" si="0"/>
        <v>58264</v>
      </c>
      <c r="K64" s="21">
        <f t="shared" si="0"/>
        <v>44435</v>
      </c>
      <c r="L64" s="21">
        <f t="shared" si="0"/>
        <v>51301</v>
      </c>
      <c r="M64" s="21">
        <f t="shared" si="0"/>
        <v>39110</v>
      </c>
      <c r="N64" s="21">
        <f t="shared" si="0"/>
        <v>47922</v>
      </c>
      <c r="O64" s="21">
        <f t="shared" si="0"/>
        <v>32258</v>
      </c>
      <c r="P64" s="21">
        <f t="shared" si="0"/>
        <v>35722</v>
      </c>
      <c r="Q64" s="21">
        <f t="shared" si="0"/>
        <v>31269</v>
      </c>
      <c r="R64" s="21">
        <f t="shared" si="0"/>
        <v>35558</v>
      </c>
      <c r="S64" s="21">
        <f t="shared" si="0"/>
        <v>28319</v>
      </c>
      <c r="T64" s="21">
        <f t="shared" si="0"/>
        <v>31522</v>
      </c>
      <c r="U64" s="21">
        <f t="shared" si="0"/>
        <v>23028</v>
      </c>
      <c r="V64" s="21">
        <f t="shared" si="0"/>
        <v>27662</v>
      </c>
      <c r="W64" s="21">
        <f t="shared" si="0"/>
        <v>20834</v>
      </c>
      <c r="X64" s="21">
        <f t="shared" si="0"/>
        <v>25142</v>
      </c>
    </row>
    <row r="65" spans="2:40" ht="17.5" x14ac:dyDescent="0.45">
      <c r="B65" s="4"/>
      <c r="C65" s="4"/>
      <c r="D65" s="4"/>
      <c r="E65" s="4"/>
      <c r="F65" s="4"/>
      <c r="G65" s="4"/>
      <c r="H65" s="4"/>
      <c r="I65" s="4"/>
      <c r="J65" s="4"/>
      <c r="K65" s="4"/>
      <c r="L65" s="4"/>
      <c r="M65" s="4"/>
      <c r="N65" s="4"/>
      <c r="O65" s="4"/>
      <c r="P65" s="4"/>
      <c r="Q65" s="4"/>
      <c r="R65" s="4"/>
      <c r="S65" s="4"/>
      <c r="T65" s="4"/>
      <c r="U65" s="4"/>
      <c r="V65" s="4"/>
      <c r="W65" s="4"/>
      <c r="X65" s="4"/>
      <c r="Y65" s="4"/>
      <c r="Z65" s="4"/>
    </row>
    <row r="66" spans="2:40" ht="17.5" x14ac:dyDescent="0.45">
      <c r="B66" s="20" t="s">
        <v>144</v>
      </c>
      <c r="C66" s="4"/>
      <c r="D66" s="4"/>
      <c r="E66" s="4"/>
      <c r="F66" s="4"/>
      <c r="G66" s="4"/>
      <c r="H66" s="4"/>
      <c r="I66" s="4"/>
      <c r="J66" s="4"/>
      <c r="K66" s="4"/>
      <c r="L66" s="4"/>
      <c r="M66" s="4"/>
      <c r="N66" s="4"/>
      <c r="O66" s="4"/>
      <c r="P66" s="4"/>
      <c r="Q66" s="4"/>
      <c r="R66" s="4"/>
      <c r="S66" s="4"/>
      <c r="T66" s="4"/>
      <c r="U66" s="4"/>
      <c r="V66" s="4"/>
      <c r="W66" s="4"/>
      <c r="X66" s="4"/>
      <c r="Y66" s="4"/>
      <c r="Z66" s="4"/>
    </row>
    <row r="67" spans="2:40" ht="17.5" x14ac:dyDescent="0.45">
      <c r="B67" s="20" t="s">
        <v>13</v>
      </c>
      <c r="C67" s="4"/>
      <c r="D67" s="4"/>
      <c r="E67" s="4"/>
      <c r="F67" s="4"/>
      <c r="G67" s="4"/>
      <c r="H67" s="4"/>
      <c r="I67" s="4"/>
      <c r="J67" s="4"/>
      <c r="K67" s="4"/>
      <c r="L67" s="4"/>
      <c r="M67" s="4"/>
      <c r="N67" s="4"/>
      <c r="O67" s="4"/>
      <c r="P67" s="4"/>
      <c r="Q67" s="4"/>
      <c r="R67" s="4"/>
      <c r="S67" s="4"/>
      <c r="T67" s="4"/>
      <c r="U67" s="4"/>
      <c r="V67" s="4"/>
      <c r="W67" s="4"/>
      <c r="X67" s="4"/>
      <c r="Y67" s="4"/>
      <c r="Z67" s="4"/>
    </row>
    <row r="68" spans="2:40" ht="17.5" x14ac:dyDescent="0.45">
      <c r="B68" s="20" t="s">
        <v>147</v>
      </c>
      <c r="C68" s="4"/>
      <c r="D68" s="4"/>
      <c r="E68" s="4"/>
      <c r="F68" s="4"/>
      <c r="G68" s="4"/>
      <c r="H68" s="4"/>
      <c r="I68" s="4"/>
      <c r="J68" s="4"/>
      <c r="K68" s="4"/>
      <c r="L68" s="4"/>
      <c r="M68" s="4"/>
      <c r="N68" s="4"/>
      <c r="O68" s="4"/>
      <c r="P68" s="4"/>
      <c r="Q68" s="4"/>
      <c r="R68" s="4"/>
      <c r="S68" s="4"/>
      <c r="T68" s="4"/>
      <c r="U68" s="4"/>
      <c r="V68" s="4"/>
      <c r="W68" s="4"/>
      <c r="X68" s="4"/>
      <c r="Y68" s="4"/>
      <c r="Z68" s="4"/>
    </row>
    <row r="69" spans="2:40" ht="17.5" x14ac:dyDescent="0.45">
      <c r="B69" s="20"/>
      <c r="C69" s="4"/>
      <c r="D69" s="4"/>
      <c r="E69" s="4"/>
      <c r="F69" s="4"/>
      <c r="G69" s="4"/>
      <c r="H69" s="4"/>
      <c r="I69" s="4"/>
      <c r="J69" s="4"/>
      <c r="K69" s="4"/>
      <c r="L69" s="4"/>
      <c r="M69" s="4"/>
      <c r="N69" s="4"/>
      <c r="O69" s="4"/>
      <c r="P69" s="4"/>
      <c r="Q69" s="4"/>
      <c r="R69" s="4"/>
      <c r="S69" s="4"/>
      <c r="T69" s="4"/>
      <c r="U69" s="4"/>
      <c r="V69" s="4"/>
      <c r="W69" s="4"/>
      <c r="X69" s="4"/>
      <c r="Y69" s="4"/>
      <c r="Z69" s="4"/>
    </row>
    <row r="70" spans="2:40" ht="17.5" x14ac:dyDescent="0.45">
      <c r="B70" s="57" t="s">
        <v>148</v>
      </c>
      <c r="C70" s="3"/>
      <c r="D70" s="3"/>
      <c r="E70" s="4"/>
      <c r="F70" s="4"/>
      <c r="G70" s="4"/>
      <c r="H70" s="4"/>
      <c r="I70" s="4"/>
      <c r="J70" s="4"/>
      <c r="K70" s="4"/>
      <c r="L70" s="4"/>
      <c r="M70" s="4"/>
      <c r="N70" s="4"/>
      <c r="O70" s="4"/>
      <c r="P70" s="4"/>
      <c r="Q70" s="4"/>
      <c r="R70" s="4"/>
    </row>
    <row r="71" spans="2:40" ht="17.5" x14ac:dyDescent="0.45">
      <c r="B71" s="4"/>
      <c r="C71" s="4"/>
      <c r="D71" s="4"/>
      <c r="E71" s="4"/>
      <c r="F71" s="4"/>
      <c r="G71" s="4"/>
      <c r="H71" s="4"/>
      <c r="I71" s="4"/>
      <c r="J71" s="4"/>
      <c r="K71" s="4"/>
      <c r="L71" s="4"/>
      <c r="M71" s="4"/>
      <c r="N71" s="4"/>
      <c r="O71" s="4"/>
      <c r="P71" s="4"/>
      <c r="Q71" s="4"/>
      <c r="R71" s="4"/>
      <c r="S71" s="4"/>
      <c r="T71" s="4"/>
      <c r="U71" s="4"/>
      <c r="V71" s="4"/>
      <c r="W71" s="4"/>
      <c r="X71" s="4"/>
      <c r="Y71" s="4"/>
      <c r="Z71" s="4"/>
    </row>
    <row r="72" spans="2:40" x14ac:dyDescent="0.45">
      <c r="B72" s="45"/>
      <c r="C72" s="209">
        <v>2024</v>
      </c>
      <c r="D72" s="206"/>
      <c r="E72" s="210">
        <v>2023</v>
      </c>
      <c r="F72" s="206"/>
      <c r="G72" s="25">
        <v>2022</v>
      </c>
      <c r="H72" s="25">
        <v>2021</v>
      </c>
      <c r="I72" s="25">
        <v>2020</v>
      </c>
      <c r="J72" s="25">
        <v>2019</v>
      </c>
      <c r="K72" s="25">
        <v>2018</v>
      </c>
      <c r="L72" s="25">
        <v>2017</v>
      </c>
      <c r="M72" s="25">
        <v>2016</v>
      </c>
      <c r="N72" s="49"/>
      <c r="O72" s="197"/>
      <c r="P72" s="197"/>
      <c r="Q72" s="49"/>
      <c r="R72" s="49"/>
      <c r="S72" s="49"/>
      <c r="T72" s="49"/>
      <c r="U72" s="49"/>
      <c r="V72" s="49"/>
      <c r="W72" s="49"/>
      <c r="X72" s="49"/>
      <c r="Y72" s="49"/>
      <c r="Z72" s="49"/>
      <c r="AE72" s="167"/>
      <c r="AF72" s="167"/>
      <c r="AG72" s="167"/>
      <c r="AH72" s="167"/>
      <c r="AI72" s="167"/>
      <c r="AJ72" s="167"/>
      <c r="AK72" s="167"/>
      <c r="AL72" s="167"/>
      <c r="AM72" s="167"/>
      <c r="AN72" s="167"/>
    </row>
    <row r="73" spans="2:40" s="66" customFormat="1" ht="80" x14ac:dyDescent="0.45">
      <c r="B73" s="12"/>
      <c r="C73" s="63" t="s">
        <v>64</v>
      </c>
      <c r="D73" s="73" t="s">
        <v>65</v>
      </c>
      <c r="E73" s="63" t="s">
        <v>64</v>
      </c>
      <c r="F73" s="73" t="s">
        <v>65</v>
      </c>
      <c r="G73" s="63" t="s">
        <v>64</v>
      </c>
      <c r="H73" s="63" t="s">
        <v>64</v>
      </c>
      <c r="I73" s="63" t="s">
        <v>64</v>
      </c>
      <c r="J73" s="63" t="s">
        <v>64</v>
      </c>
      <c r="K73" s="63" t="s">
        <v>64</v>
      </c>
      <c r="L73" s="63" t="s">
        <v>64</v>
      </c>
      <c r="M73" s="63" t="s">
        <v>64</v>
      </c>
      <c r="N73" s="17"/>
      <c r="O73" s="167"/>
      <c r="P73" s="167"/>
      <c r="Q73" s="17"/>
      <c r="R73" s="46"/>
      <c r="S73" s="17"/>
      <c r="T73" s="17"/>
      <c r="U73" s="46"/>
      <c r="V73" s="17"/>
      <c r="W73" s="17"/>
      <c r="X73" s="46"/>
      <c r="Y73" s="17"/>
      <c r="Z73" s="17"/>
      <c r="AE73" s="167"/>
      <c r="AF73" s="167"/>
      <c r="AG73" s="167"/>
      <c r="AH73" s="167"/>
      <c r="AI73" s="167"/>
      <c r="AJ73" s="167"/>
      <c r="AK73" s="167"/>
      <c r="AL73" s="167"/>
      <c r="AM73" s="167"/>
      <c r="AN73" s="167"/>
    </row>
    <row r="74" spans="2:40" s="51" customFormat="1" x14ac:dyDescent="0.45">
      <c r="B74" s="12" t="s">
        <v>40</v>
      </c>
      <c r="C74" s="22">
        <v>28995</v>
      </c>
      <c r="D74" s="102">
        <f>28256/C74</f>
        <v>0.97451284704259356</v>
      </c>
      <c r="E74" s="22">
        <v>28242</v>
      </c>
      <c r="F74" s="102">
        <v>0.98</v>
      </c>
      <c r="G74" s="22">
        <v>25278</v>
      </c>
      <c r="H74" s="22">
        <v>22531</v>
      </c>
      <c r="I74" s="22">
        <v>16816</v>
      </c>
      <c r="J74" s="22">
        <v>15288</v>
      </c>
      <c r="K74" s="22">
        <v>13718</v>
      </c>
      <c r="L74" s="22">
        <v>11769</v>
      </c>
      <c r="M74" s="22">
        <v>10681</v>
      </c>
      <c r="N74" s="48"/>
      <c r="O74" s="167"/>
      <c r="P74" s="167"/>
      <c r="Q74" s="48"/>
      <c r="R74" s="47"/>
      <c r="S74" s="48"/>
      <c r="T74" s="48"/>
      <c r="U74" s="47"/>
      <c r="V74" s="48"/>
      <c r="W74" s="48"/>
      <c r="X74" s="47"/>
      <c r="Y74" s="48"/>
      <c r="Z74" s="48"/>
      <c r="AE74" s="167"/>
      <c r="AF74" s="167"/>
      <c r="AG74" s="167"/>
      <c r="AH74" s="167"/>
      <c r="AI74" s="167"/>
      <c r="AJ74" s="167"/>
      <c r="AK74" s="167"/>
      <c r="AL74" s="167"/>
      <c r="AM74" s="167"/>
      <c r="AN74" s="167"/>
    </row>
    <row r="75" spans="2:40" s="52" customFormat="1" x14ac:dyDescent="0.45">
      <c r="B75" s="72" t="s">
        <v>60</v>
      </c>
      <c r="C75" s="74">
        <v>7286</v>
      </c>
      <c r="D75" s="103"/>
      <c r="E75" s="74">
        <v>7176</v>
      </c>
      <c r="F75" s="103" t="s">
        <v>1</v>
      </c>
      <c r="G75" s="74">
        <v>6308</v>
      </c>
      <c r="H75" s="74">
        <v>5355</v>
      </c>
      <c r="I75" s="74">
        <v>3707</v>
      </c>
      <c r="J75" s="74">
        <v>2942</v>
      </c>
      <c r="K75" s="74">
        <v>2469</v>
      </c>
      <c r="L75" s="74">
        <v>2004</v>
      </c>
      <c r="M75" s="74">
        <v>1777</v>
      </c>
      <c r="N75" s="50"/>
      <c r="O75" s="50"/>
      <c r="P75" s="50"/>
      <c r="Q75" s="50"/>
      <c r="R75" s="50"/>
      <c r="S75" s="50"/>
      <c r="T75" s="50"/>
      <c r="U75" s="50"/>
      <c r="V75" s="50"/>
      <c r="W75" s="50"/>
      <c r="X75" s="50"/>
      <c r="Y75" s="50"/>
      <c r="Z75" s="50"/>
      <c r="AE75" s="167"/>
      <c r="AF75" s="167"/>
      <c r="AG75" s="167"/>
      <c r="AH75" s="167"/>
      <c r="AI75" s="167"/>
      <c r="AJ75" s="167"/>
      <c r="AK75" s="167"/>
      <c r="AL75" s="167"/>
      <c r="AM75" s="167"/>
      <c r="AN75" s="167"/>
    </row>
    <row r="76" spans="2:40" s="51" customFormat="1" ht="29.5" customHeight="1" x14ac:dyDescent="0.45">
      <c r="B76" s="12" t="s">
        <v>62</v>
      </c>
      <c r="C76" s="22">
        <v>30490</v>
      </c>
      <c r="D76" s="102">
        <f>29245/C76</f>
        <v>0.95916693998032143</v>
      </c>
      <c r="E76" s="22">
        <v>29222</v>
      </c>
      <c r="F76" s="102">
        <v>0.96</v>
      </c>
      <c r="G76" s="22">
        <v>27655</v>
      </c>
      <c r="H76" s="22">
        <v>25471</v>
      </c>
      <c r="I76" s="22">
        <v>20163</v>
      </c>
      <c r="J76" s="22">
        <v>20754</v>
      </c>
      <c r="K76" s="22">
        <v>19381</v>
      </c>
      <c r="L76" s="22">
        <v>17252</v>
      </c>
      <c r="M76" s="22">
        <v>16444</v>
      </c>
      <c r="N76" s="48"/>
      <c r="O76" s="47"/>
      <c r="P76" s="48"/>
      <c r="Q76" s="48"/>
      <c r="R76" s="47"/>
      <c r="S76" s="48"/>
      <c r="T76" s="48"/>
      <c r="U76" s="47"/>
      <c r="V76" s="48"/>
      <c r="W76" s="48"/>
      <c r="X76" s="47"/>
      <c r="Y76" s="48"/>
      <c r="Z76" s="48"/>
      <c r="AE76" s="167"/>
      <c r="AF76" s="167"/>
      <c r="AG76" s="167"/>
      <c r="AH76" s="167"/>
      <c r="AI76" s="167"/>
      <c r="AJ76" s="167"/>
      <c r="AK76" s="167"/>
      <c r="AL76" s="167"/>
      <c r="AM76" s="167"/>
      <c r="AN76" s="167"/>
    </row>
    <row r="77" spans="2:40" s="52" customFormat="1" x14ac:dyDescent="0.45">
      <c r="B77" s="72" t="s">
        <v>60</v>
      </c>
      <c r="C77" s="74">
        <v>1461</v>
      </c>
      <c r="D77" s="103"/>
      <c r="E77" s="74">
        <v>1278</v>
      </c>
      <c r="F77" s="103" t="s">
        <v>1</v>
      </c>
      <c r="G77" s="74">
        <v>1217</v>
      </c>
      <c r="H77" s="74">
        <v>1020</v>
      </c>
      <c r="I77" s="74">
        <v>856</v>
      </c>
      <c r="J77" s="74">
        <v>636</v>
      </c>
      <c r="K77" s="74">
        <v>587</v>
      </c>
      <c r="L77" s="74">
        <v>500</v>
      </c>
      <c r="M77" s="74">
        <v>515</v>
      </c>
      <c r="N77" s="50"/>
      <c r="O77" s="50"/>
      <c r="P77" s="50"/>
      <c r="Q77" s="50"/>
      <c r="R77" s="50"/>
      <c r="S77" s="50"/>
      <c r="T77" s="50"/>
      <c r="U77" s="50"/>
      <c r="V77" s="50"/>
      <c r="W77" s="50"/>
      <c r="X77" s="50"/>
      <c r="Y77" s="50"/>
      <c r="Z77" s="50"/>
      <c r="AE77" s="167"/>
      <c r="AF77" s="167"/>
      <c r="AG77" s="167"/>
      <c r="AH77" s="167"/>
      <c r="AI77" s="167"/>
      <c r="AJ77" s="167"/>
      <c r="AK77" s="167"/>
      <c r="AL77" s="167"/>
      <c r="AM77" s="167"/>
      <c r="AN77" s="167"/>
    </row>
    <row r="78" spans="2:40" s="51" customFormat="1" ht="48" x14ac:dyDescent="0.45">
      <c r="B78" s="12" t="s">
        <v>63</v>
      </c>
      <c r="C78" s="22">
        <v>8717</v>
      </c>
      <c r="D78" s="102">
        <f>8423/C78</f>
        <v>0.96627280027532403</v>
      </c>
      <c r="E78" s="22">
        <v>8329</v>
      </c>
      <c r="F78" s="102" t="s">
        <v>1</v>
      </c>
      <c r="G78" s="22">
        <v>7532</v>
      </c>
      <c r="H78" s="22">
        <v>7170</v>
      </c>
      <c r="I78" s="22">
        <v>6693</v>
      </c>
      <c r="J78" s="22">
        <v>6632</v>
      </c>
      <c r="K78" s="22">
        <v>6255</v>
      </c>
      <c r="L78" s="22">
        <v>5129</v>
      </c>
      <c r="M78" s="22">
        <v>4905</v>
      </c>
      <c r="N78" s="48"/>
      <c r="O78" s="47"/>
      <c r="P78" s="48"/>
      <c r="Q78" s="48"/>
      <c r="R78" s="47"/>
      <c r="S78" s="48"/>
      <c r="T78" s="48"/>
      <c r="U78" s="47"/>
      <c r="V78" s="48"/>
      <c r="W78" s="48"/>
      <c r="X78" s="47"/>
      <c r="Y78" s="48"/>
      <c r="Z78" s="48"/>
      <c r="AE78" s="167"/>
      <c r="AF78" s="167"/>
      <c r="AG78" s="167"/>
      <c r="AH78" s="167"/>
      <c r="AI78" s="167"/>
      <c r="AJ78" s="167"/>
      <c r="AK78" s="167"/>
      <c r="AL78" s="167"/>
      <c r="AM78" s="167"/>
      <c r="AN78" s="167"/>
    </row>
    <row r="79" spans="2:40" s="52" customFormat="1" x14ac:dyDescent="0.45">
      <c r="B79" s="72" t="s">
        <v>60</v>
      </c>
      <c r="C79" s="74">
        <v>128</v>
      </c>
      <c r="D79" s="103" t="s">
        <v>1</v>
      </c>
      <c r="E79" s="74">
        <v>156</v>
      </c>
      <c r="F79" s="103" t="s">
        <v>1</v>
      </c>
      <c r="G79" s="74">
        <v>121</v>
      </c>
      <c r="H79" s="74">
        <v>119</v>
      </c>
      <c r="I79" s="74">
        <v>129</v>
      </c>
      <c r="J79" s="74">
        <v>78</v>
      </c>
      <c r="K79" s="74">
        <v>53</v>
      </c>
      <c r="L79" s="74">
        <v>37</v>
      </c>
      <c r="M79" s="74">
        <v>38</v>
      </c>
      <c r="N79" s="50"/>
      <c r="O79" s="50"/>
      <c r="P79" s="50"/>
      <c r="Q79" s="50"/>
      <c r="R79" s="50"/>
      <c r="S79" s="50"/>
      <c r="T79" s="50"/>
      <c r="U79" s="50"/>
      <c r="V79" s="50"/>
      <c r="W79" s="50"/>
      <c r="X79" s="50"/>
      <c r="Y79" s="50"/>
      <c r="Z79" s="50"/>
      <c r="AE79" s="94"/>
      <c r="AF79" s="94"/>
      <c r="AG79" s="94"/>
      <c r="AH79" s="94"/>
      <c r="AI79" s="94"/>
      <c r="AJ79" s="94"/>
      <c r="AK79" s="94"/>
      <c r="AL79" s="94"/>
      <c r="AM79" s="94"/>
      <c r="AN79" s="94"/>
    </row>
    <row r="80" spans="2:40" s="51" customFormat="1" x14ac:dyDescent="0.45">
      <c r="B80" s="56" t="s">
        <v>5</v>
      </c>
      <c r="C80" s="21">
        <v>68202</v>
      </c>
      <c r="D80" s="99">
        <f>(D74*C74+D76*C76+D78*C78)/SUM(C76,C74,C78)</f>
        <v>0.96659921996422393</v>
      </c>
      <c r="E80" s="21">
        <f>E74+E76+E78</f>
        <v>65793</v>
      </c>
      <c r="F80" s="99">
        <v>0.97</v>
      </c>
      <c r="G80" s="21">
        <f>G74+G76+G78</f>
        <v>60465</v>
      </c>
      <c r="H80" s="21">
        <f t="shared" ref="H80:M80" si="1">H74+H76+H78</f>
        <v>55172</v>
      </c>
      <c r="I80" s="21">
        <f t="shared" si="1"/>
        <v>43672</v>
      </c>
      <c r="J80" s="21">
        <f t="shared" si="1"/>
        <v>42674</v>
      </c>
      <c r="K80" s="21">
        <f t="shared" si="1"/>
        <v>39354</v>
      </c>
      <c r="L80" s="21">
        <f t="shared" si="1"/>
        <v>34150</v>
      </c>
      <c r="M80" s="21">
        <f t="shared" si="1"/>
        <v>32030</v>
      </c>
      <c r="N80" s="48"/>
      <c r="O80" s="47"/>
      <c r="P80" s="48"/>
      <c r="Q80" s="48"/>
      <c r="R80" s="47"/>
      <c r="S80" s="48"/>
      <c r="T80" s="48"/>
      <c r="U80" s="47"/>
      <c r="V80" s="48"/>
      <c r="W80" s="48"/>
      <c r="X80" s="47"/>
      <c r="Y80" s="48"/>
      <c r="Z80" s="48"/>
      <c r="AE80" s="94"/>
      <c r="AF80" s="94"/>
      <c r="AG80" s="94"/>
      <c r="AH80" s="94"/>
      <c r="AI80" s="94"/>
      <c r="AJ80" s="94"/>
      <c r="AK80" s="94"/>
      <c r="AL80" s="94"/>
      <c r="AM80" s="94"/>
      <c r="AN80" s="94"/>
    </row>
    <row r="81" spans="2:26" ht="17.5" x14ac:dyDescent="0.45">
      <c r="B81" s="20" t="s">
        <v>150</v>
      </c>
      <c r="C81" s="4"/>
      <c r="D81" s="4"/>
      <c r="E81" s="4"/>
      <c r="F81" s="4"/>
      <c r="G81" s="4"/>
      <c r="H81" s="4"/>
      <c r="I81" s="4"/>
      <c r="J81" s="4"/>
      <c r="K81" s="4"/>
      <c r="L81" s="53"/>
      <c r="M81" s="53"/>
      <c r="N81" s="53"/>
      <c r="O81" s="53"/>
      <c r="P81" s="53"/>
      <c r="Q81" s="53"/>
      <c r="R81" s="53"/>
      <c r="S81" s="53"/>
      <c r="T81" s="53"/>
      <c r="U81" s="53"/>
      <c r="V81" s="53"/>
      <c r="W81" s="53"/>
      <c r="X81" s="53"/>
      <c r="Y81" s="53"/>
      <c r="Z81" s="53"/>
    </row>
    <row r="82" spans="2:26" ht="17.5" x14ac:dyDescent="0.45">
      <c r="B82" s="20" t="s">
        <v>13</v>
      </c>
      <c r="C82" s="4"/>
      <c r="D82" s="4"/>
      <c r="E82" s="4"/>
      <c r="F82" s="4"/>
      <c r="G82" s="4"/>
      <c r="H82" s="4"/>
      <c r="I82" s="4"/>
      <c r="J82" s="4"/>
      <c r="K82" s="4"/>
      <c r="L82" s="4"/>
      <c r="M82" s="4"/>
      <c r="N82" s="4"/>
      <c r="O82" s="4"/>
      <c r="P82" s="4"/>
      <c r="Q82" s="4"/>
      <c r="R82" s="4"/>
      <c r="S82" s="4"/>
      <c r="T82" s="4"/>
      <c r="U82" s="4"/>
      <c r="V82" s="4"/>
      <c r="W82" s="4"/>
      <c r="X82" s="4"/>
      <c r="Y82" s="4"/>
      <c r="Z82" s="4"/>
    </row>
    <row r="83" spans="2:26" ht="17.5" x14ac:dyDescent="0.45">
      <c r="B83" s="20" t="s">
        <v>149</v>
      </c>
      <c r="C83" s="4"/>
      <c r="D83" s="4"/>
      <c r="E83" s="4"/>
      <c r="F83" s="4"/>
      <c r="G83" s="4"/>
      <c r="H83" s="4"/>
      <c r="I83" s="4"/>
      <c r="J83" s="4"/>
      <c r="K83" s="4"/>
      <c r="L83" s="4"/>
      <c r="M83" s="4"/>
      <c r="N83" s="4"/>
      <c r="O83" s="4"/>
      <c r="P83" s="4"/>
      <c r="Q83" s="4"/>
      <c r="R83" s="4"/>
      <c r="S83" s="4"/>
      <c r="T83" s="4"/>
      <c r="U83" s="4"/>
      <c r="V83" s="4"/>
      <c r="W83" s="4"/>
      <c r="X83" s="4"/>
      <c r="Y83" s="4"/>
      <c r="Z83" s="4"/>
    </row>
    <row r="84" spans="2:26" ht="17.5" x14ac:dyDescent="0.45">
      <c r="B84" s="4"/>
      <c r="C84" s="4"/>
      <c r="D84" s="4"/>
      <c r="E84" s="4"/>
      <c r="F84" s="4"/>
      <c r="G84" s="4"/>
      <c r="H84" s="4"/>
      <c r="I84" s="4"/>
      <c r="J84" s="4"/>
      <c r="K84" s="4"/>
      <c r="L84" s="4"/>
      <c r="M84" s="4"/>
      <c r="N84" s="4"/>
      <c r="O84" s="4"/>
      <c r="P84" s="4"/>
      <c r="Q84" s="4"/>
      <c r="R84" s="4"/>
      <c r="S84" s="4"/>
      <c r="T84" s="4"/>
      <c r="U84" s="4"/>
      <c r="V84" s="4"/>
      <c r="W84" s="4"/>
      <c r="X84" s="4"/>
      <c r="Y84" s="4"/>
      <c r="Z84" s="4"/>
    </row>
    <row r="85" spans="2:26" ht="17.5" x14ac:dyDescent="0.45">
      <c r="B85" s="4"/>
      <c r="C85" s="4"/>
      <c r="D85" s="4"/>
      <c r="E85" s="4"/>
      <c r="F85" s="4"/>
      <c r="G85" s="4"/>
      <c r="H85" s="4"/>
      <c r="I85" s="4"/>
      <c r="J85" s="4"/>
      <c r="K85" s="4"/>
      <c r="L85" s="4"/>
      <c r="M85" s="4"/>
      <c r="N85" s="4"/>
      <c r="O85" s="4"/>
      <c r="P85" s="4"/>
      <c r="Q85" s="4"/>
      <c r="R85" s="4"/>
      <c r="S85" s="4"/>
      <c r="T85" s="4"/>
      <c r="U85" s="4"/>
      <c r="V85" s="4"/>
      <c r="W85" s="4"/>
      <c r="X85" s="4"/>
      <c r="Y85" s="4"/>
      <c r="Z85" s="4"/>
    </row>
    <row r="86" spans="2:26" ht="17.5" x14ac:dyDescent="0.45">
      <c r="B86" s="57" t="s">
        <v>184</v>
      </c>
      <c r="C86" s="4"/>
      <c r="D86" s="4"/>
      <c r="E86" s="4"/>
      <c r="F86" s="4"/>
      <c r="G86" s="4"/>
      <c r="H86" s="4"/>
      <c r="I86" s="4"/>
      <c r="J86" s="4"/>
      <c r="K86" s="4"/>
      <c r="L86" s="4"/>
      <c r="M86" s="4"/>
      <c r="N86" s="4"/>
      <c r="O86" s="4"/>
      <c r="P86" s="4"/>
      <c r="Q86" s="4"/>
      <c r="R86" s="4"/>
      <c r="S86" s="4"/>
      <c r="T86" s="4"/>
      <c r="U86" s="4"/>
      <c r="V86" s="4"/>
      <c r="W86" s="4"/>
      <c r="X86" s="4"/>
      <c r="Y86" s="4"/>
      <c r="Z86" s="4"/>
    </row>
    <row r="87" spans="2:26" ht="17.5" x14ac:dyDescent="0.45">
      <c r="B87" s="4"/>
      <c r="C87" s="4"/>
      <c r="D87" s="4"/>
      <c r="E87" s="4"/>
      <c r="F87" s="4"/>
      <c r="G87" s="4"/>
      <c r="H87" s="4"/>
      <c r="I87" s="4"/>
      <c r="J87" s="4"/>
      <c r="K87" s="4"/>
      <c r="L87" s="4"/>
      <c r="M87" s="4"/>
      <c r="N87" s="4"/>
      <c r="O87" s="4"/>
      <c r="P87" s="4"/>
      <c r="Q87" s="4"/>
      <c r="R87" s="4"/>
      <c r="S87" s="4"/>
      <c r="T87" s="4"/>
      <c r="U87" s="4"/>
      <c r="V87" s="4"/>
      <c r="W87" s="4"/>
      <c r="X87" s="4"/>
      <c r="Y87" s="4"/>
      <c r="Z87" s="4"/>
    </row>
    <row r="88" spans="2:26" ht="17.5" x14ac:dyDescent="0.45">
      <c r="B88" s="54"/>
      <c r="C88" s="203">
        <v>2024</v>
      </c>
      <c r="D88" s="201"/>
      <c r="E88" s="206">
        <v>2023</v>
      </c>
      <c r="F88" s="206"/>
      <c r="G88" s="168">
        <v>2022</v>
      </c>
      <c r="H88" s="168" t="s">
        <v>93</v>
      </c>
      <c r="I88" s="168" t="s">
        <v>94</v>
      </c>
      <c r="J88" s="168" t="s">
        <v>151</v>
      </c>
      <c r="K88" s="168" t="s">
        <v>152</v>
      </c>
      <c r="L88" s="168" t="s">
        <v>153</v>
      </c>
      <c r="M88" s="168" t="s">
        <v>154</v>
      </c>
      <c r="N88" s="167"/>
      <c r="O88" s="167"/>
      <c r="P88" s="167"/>
      <c r="Q88" s="167"/>
      <c r="R88" s="167"/>
      <c r="S88" s="167"/>
      <c r="T88" s="167"/>
      <c r="U88" s="167"/>
      <c r="V88" s="4"/>
      <c r="W88" s="4"/>
      <c r="X88" s="4"/>
      <c r="Y88" s="4"/>
      <c r="Z88" s="4"/>
    </row>
    <row r="89" spans="2:26" ht="64" x14ac:dyDescent="0.45">
      <c r="B89" s="19"/>
      <c r="C89" s="63" t="s">
        <v>18</v>
      </c>
      <c r="D89" s="75" t="s">
        <v>2</v>
      </c>
      <c r="E89" s="63" t="s">
        <v>18</v>
      </c>
      <c r="F89" s="75" t="s">
        <v>2</v>
      </c>
      <c r="G89" s="63" t="s">
        <v>18</v>
      </c>
      <c r="H89" s="63" t="s">
        <v>18</v>
      </c>
      <c r="I89" s="63" t="s">
        <v>18</v>
      </c>
      <c r="J89" s="63" t="s">
        <v>18</v>
      </c>
      <c r="K89" s="63" t="s">
        <v>18</v>
      </c>
      <c r="L89" s="63" t="s">
        <v>18</v>
      </c>
      <c r="M89" s="63" t="s">
        <v>18</v>
      </c>
      <c r="N89" s="167"/>
      <c r="O89" s="167"/>
      <c r="P89" s="167"/>
      <c r="Q89" s="167"/>
      <c r="R89" s="167"/>
      <c r="S89" s="167"/>
      <c r="T89" s="167"/>
      <c r="U89" s="4"/>
      <c r="V89" s="4"/>
      <c r="W89" s="4"/>
      <c r="X89" s="4"/>
      <c r="Y89" s="4"/>
      <c r="Z89" s="4"/>
    </row>
    <row r="90" spans="2:26" ht="17.5" x14ac:dyDescent="0.45">
      <c r="B90" s="69" t="s">
        <v>117</v>
      </c>
      <c r="C90" s="67">
        <f>C91+C92+C93</f>
        <v>173163</v>
      </c>
      <c r="D90" s="67">
        <f>SUMPRODUCT(D91:D93,C91:C93)/C90</f>
        <v>82.240374675883402</v>
      </c>
      <c r="E90" s="67">
        <f t="shared" ref="E90" si="2">E91+E92+E93</f>
        <v>173308</v>
      </c>
      <c r="F90" s="67">
        <f t="shared" ref="F90" si="3">SUMPRODUCT(F91:F93,E91:E93)/E90</f>
        <v>83.990912133311795</v>
      </c>
      <c r="G90" s="67">
        <v>160782</v>
      </c>
      <c r="H90" s="67">
        <v>137426</v>
      </c>
      <c r="I90" s="67">
        <v>119406</v>
      </c>
      <c r="J90" s="67">
        <v>107760</v>
      </c>
      <c r="K90" s="67">
        <v>93201</v>
      </c>
      <c r="L90" s="67">
        <v>86134</v>
      </c>
      <c r="M90" s="67">
        <v>85141</v>
      </c>
      <c r="N90" s="167"/>
      <c r="O90" s="167"/>
      <c r="P90" s="167"/>
      <c r="Q90" s="167"/>
      <c r="R90" s="167"/>
      <c r="S90" s="167"/>
      <c r="T90" s="167"/>
      <c r="U90" s="4"/>
      <c r="V90" s="4"/>
      <c r="W90" s="4"/>
      <c r="X90" s="4"/>
      <c r="Y90" s="4"/>
      <c r="Z90" s="4"/>
    </row>
    <row r="91" spans="2:26" ht="17.5" x14ac:dyDescent="0.45">
      <c r="B91" s="157" t="s">
        <v>7</v>
      </c>
      <c r="C91" s="22">
        <v>18</v>
      </c>
      <c r="D91" s="76">
        <v>100</v>
      </c>
      <c r="E91" s="113">
        <v>27</v>
      </c>
      <c r="F91" s="116">
        <v>89</v>
      </c>
      <c r="G91" s="22">
        <v>10</v>
      </c>
      <c r="H91" s="22">
        <v>25</v>
      </c>
      <c r="I91" s="22">
        <v>17</v>
      </c>
      <c r="J91" s="22">
        <v>12</v>
      </c>
      <c r="K91" s="22">
        <v>20</v>
      </c>
      <c r="L91" s="22">
        <v>10</v>
      </c>
      <c r="M91" s="22">
        <v>11</v>
      </c>
      <c r="N91" s="167"/>
      <c r="O91" s="167"/>
      <c r="P91" s="167"/>
      <c r="Q91" s="167"/>
      <c r="R91" s="167"/>
      <c r="S91" s="167"/>
      <c r="T91" s="167"/>
      <c r="U91" s="4"/>
      <c r="V91" s="4"/>
      <c r="W91" s="4"/>
      <c r="X91" s="4"/>
      <c r="Y91" s="4"/>
      <c r="Z91" s="4"/>
    </row>
    <row r="92" spans="2:26" ht="17.5" x14ac:dyDescent="0.45">
      <c r="B92" s="157" t="s">
        <v>20</v>
      </c>
      <c r="C92" s="22">
        <v>180</v>
      </c>
      <c r="D92" s="76">
        <v>78</v>
      </c>
      <c r="E92" s="113">
        <v>190</v>
      </c>
      <c r="F92" s="116">
        <v>75</v>
      </c>
      <c r="G92" s="180">
        <v>147</v>
      </c>
      <c r="H92" s="180">
        <v>134</v>
      </c>
      <c r="I92" s="180">
        <v>99</v>
      </c>
      <c r="J92" s="180">
        <v>81</v>
      </c>
      <c r="K92" s="180">
        <v>80</v>
      </c>
      <c r="L92" s="180">
        <v>66</v>
      </c>
      <c r="M92" s="180">
        <v>82</v>
      </c>
      <c r="N92" s="167"/>
      <c r="O92" s="167"/>
      <c r="P92" s="167"/>
      <c r="Q92" s="167"/>
      <c r="R92" s="167"/>
      <c r="S92" s="167"/>
      <c r="T92" s="167"/>
      <c r="U92" s="4"/>
      <c r="V92" s="4"/>
      <c r="W92" s="4"/>
      <c r="X92" s="4"/>
      <c r="Y92" s="4"/>
      <c r="Z92" s="4"/>
    </row>
    <row r="93" spans="2:26" ht="32" x14ac:dyDescent="0.45">
      <c r="B93" s="157" t="s">
        <v>41</v>
      </c>
      <c r="C93" s="22">
        <v>172965</v>
      </c>
      <c r="D93" s="76">
        <f>((86*35)+(90*5235)+(82*167695))/C93</f>
        <v>82.242939322984412</v>
      </c>
      <c r="E93" s="113">
        <v>173091</v>
      </c>
      <c r="F93" s="179">
        <v>84</v>
      </c>
      <c r="G93" s="180">
        <v>160625</v>
      </c>
      <c r="H93" s="180">
        <v>137267</v>
      </c>
      <c r="I93" s="180">
        <v>119290</v>
      </c>
      <c r="J93" s="180">
        <v>107667</v>
      </c>
      <c r="K93" s="180">
        <v>93101</v>
      </c>
      <c r="L93" s="180">
        <v>86058</v>
      </c>
      <c r="M93" s="180">
        <v>85048</v>
      </c>
      <c r="N93" s="167"/>
      <c r="O93" s="167"/>
      <c r="P93" s="167"/>
      <c r="Q93" s="167"/>
      <c r="R93" s="167"/>
      <c r="S93" s="167"/>
      <c r="T93" s="167"/>
      <c r="U93" s="4"/>
      <c r="V93" s="4"/>
      <c r="W93" s="4"/>
      <c r="X93" s="4"/>
      <c r="Y93" s="4"/>
      <c r="Z93" s="4"/>
    </row>
    <row r="94" spans="2:26" ht="17.5" x14ac:dyDescent="0.45">
      <c r="B94" s="72" t="s">
        <v>42</v>
      </c>
      <c r="C94" s="74">
        <v>5235</v>
      </c>
      <c r="D94" s="77">
        <v>90</v>
      </c>
      <c r="E94" s="114">
        <v>5432</v>
      </c>
      <c r="F94" s="117">
        <v>90</v>
      </c>
      <c r="G94" s="74">
        <v>5097</v>
      </c>
      <c r="H94" s="74">
        <v>4894</v>
      </c>
      <c r="I94" s="74">
        <v>4546</v>
      </c>
      <c r="J94" s="74">
        <v>4794</v>
      </c>
      <c r="K94" s="74">
        <v>3958</v>
      </c>
      <c r="L94" s="74">
        <v>3818</v>
      </c>
      <c r="M94" s="74">
        <v>3534</v>
      </c>
      <c r="N94" s="167"/>
      <c r="O94" s="167"/>
      <c r="P94" s="167"/>
      <c r="Q94" s="167"/>
      <c r="R94" s="167"/>
      <c r="S94" s="167"/>
      <c r="T94" s="167"/>
      <c r="U94" s="4"/>
      <c r="V94" s="4"/>
      <c r="W94" s="4"/>
      <c r="X94" s="4"/>
      <c r="Y94" s="4"/>
      <c r="Z94" s="4"/>
    </row>
    <row r="95" spans="2:26" ht="17.5" x14ac:dyDescent="0.45">
      <c r="B95" s="72" t="s">
        <v>120</v>
      </c>
      <c r="C95" s="74">
        <v>167597</v>
      </c>
      <c r="D95" s="77">
        <v>82</v>
      </c>
      <c r="E95" s="114">
        <v>167490</v>
      </c>
      <c r="F95" s="117">
        <v>83</v>
      </c>
      <c r="G95" s="74">
        <v>155337</v>
      </c>
      <c r="H95" s="74">
        <v>132177</v>
      </c>
      <c r="I95" s="74">
        <v>114568</v>
      </c>
      <c r="J95" s="74">
        <v>102665</v>
      </c>
      <c r="K95" s="74">
        <v>88964</v>
      </c>
      <c r="L95" s="74">
        <v>82180</v>
      </c>
      <c r="M95" s="74">
        <v>81479</v>
      </c>
      <c r="N95" s="167"/>
      <c r="O95" s="167"/>
      <c r="P95" s="167"/>
      <c r="Q95" s="167"/>
      <c r="R95" s="167"/>
      <c r="S95" s="167"/>
      <c r="T95" s="167"/>
      <c r="U95" s="4"/>
      <c r="V95" s="4"/>
      <c r="W95" s="4"/>
      <c r="X95" s="4"/>
      <c r="Y95" s="4"/>
      <c r="Z95" s="4"/>
    </row>
    <row r="96" spans="2:26" ht="32" x14ac:dyDescent="0.45">
      <c r="B96" s="69" t="s">
        <v>118</v>
      </c>
      <c r="C96" s="67">
        <f>C97+C98+C100+C101</f>
        <v>85177</v>
      </c>
      <c r="D96" s="67">
        <f>((SUMPRODUCT(D97:D98,C97:C98)/(SUM(C97:C98)))+(SUMPRODUCT(D100:D101,C100:C101)/(SUM(C100:C101)))/C96)</f>
        <v>86.680760181788798</v>
      </c>
      <c r="E96" s="67">
        <f t="shared" ref="E96" si="4">E97+E98+E100+E101</f>
        <v>85296</v>
      </c>
      <c r="F96" s="67">
        <f t="shared" ref="F96" si="5">((SUMPRODUCT(F97:F98,E97:E98)/(SUM(E97:E98)))+(SUMPRODUCT(F100:F101,E100:E101)/(SUM(E100:E101)))/E96)</f>
        <v>87.706896902253504</v>
      </c>
      <c r="G96" s="67">
        <v>75222</v>
      </c>
      <c r="H96" s="67">
        <v>68255</v>
      </c>
      <c r="I96" s="67">
        <v>54375</v>
      </c>
      <c r="J96" s="67">
        <v>50924</v>
      </c>
      <c r="K96" s="67">
        <v>42797</v>
      </c>
      <c r="L96" s="67">
        <v>37389</v>
      </c>
      <c r="M96" s="67">
        <v>35862</v>
      </c>
      <c r="N96" s="167"/>
      <c r="O96" s="167"/>
      <c r="P96" s="167"/>
      <c r="Q96" s="167"/>
      <c r="R96" s="167"/>
      <c r="S96" s="167"/>
      <c r="T96" s="167"/>
      <c r="U96" s="4"/>
      <c r="V96" s="4"/>
      <c r="W96" s="4"/>
      <c r="X96" s="4"/>
      <c r="Y96" s="4"/>
      <c r="Z96" s="4"/>
    </row>
    <row r="97" spans="2:26" ht="17.5" x14ac:dyDescent="0.45">
      <c r="B97" s="157" t="s">
        <v>10</v>
      </c>
      <c r="C97" s="22">
        <v>33049</v>
      </c>
      <c r="D97" s="76">
        <v>89</v>
      </c>
      <c r="E97" s="113">
        <v>33812</v>
      </c>
      <c r="F97" s="116">
        <v>90</v>
      </c>
      <c r="G97" s="22">
        <v>31214</v>
      </c>
      <c r="H97" s="22">
        <v>29235</v>
      </c>
      <c r="I97" s="22">
        <v>23622</v>
      </c>
      <c r="J97" s="22">
        <v>23225</v>
      </c>
      <c r="K97" s="22">
        <v>19461</v>
      </c>
      <c r="L97" s="22">
        <v>17622</v>
      </c>
      <c r="M97" s="22">
        <v>17538</v>
      </c>
      <c r="N97" s="167"/>
      <c r="O97" s="167"/>
      <c r="P97" s="167"/>
      <c r="Q97" s="167"/>
      <c r="R97" s="167"/>
      <c r="S97" s="167"/>
      <c r="T97" s="167"/>
      <c r="U97" s="4"/>
      <c r="V97" s="4"/>
      <c r="W97" s="4"/>
      <c r="X97" s="4"/>
      <c r="Y97" s="4"/>
      <c r="Z97" s="4"/>
    </row>
    <row r="98" spans="2:26" ht="17.5" x14ac:dyDescent="0.45">
      <c r="B98" s="157" t="s">
        <v>17</v>
      </c>
      <c r="C98" s="22">
        <v>45638</v>
      </c>
      <c r="D98" s="76">
        <v>85</v>
      </c>
      <c r="E98" s="113">
        <v>45458</v>
      </c>
      <c r="F98" s="116">
        <v>86</v>
      </c>
      <c r="G98" s="22">
        <v>38955</v>
      </c>
      <c r="H98" s="22">
        <v>34206</v>
      </c>
      <c r="I98" s="22">
        <v>26645</v>
      </c>
      <c r="J98" s="22">
        <v>24028</v>
      </c>
      <c r="K98" s="22">
        <v>20112</v>
      </c>
      <c r="L98" s="22">
        <v>16994</v>
      </c>
      <c r="M98" s="22">
        <v>15784</v>
      </c>
      <c r="N98" s="167"/>
      <c r="O98" s="167"/>
      <c r="P98" s="167"/>
      <c r="Q98" s="167"/>
      <c r="R98" s="167"/>
      <c r="S98" s="167"/>
      <c r="T98" s="167"/>
      <c r="U98" s="4"/>
      <c r="V98" s="4"/>
      <c r="W98" s="4"/>
      <c r="X98" s="4"/>
      <c r="Y98" s="4"/>
      <c r="Z98" s="4"/>
    </row>
    <row r="99" spans="2:26" ht="28" x14ac:dyDescent="0.45">
      <c r="B99" s="72" t="s">
        <v>21</v>
      </c>
      <c r="C99" s="74">
        <v>12292</v>
      </c>
      <c r="D99" s="77">
        <v>87</v>
      </c>
      <c r="E99" s="114">
        <v>12051</v>
      </c>
      <c r="F99" s="117">
        <v>88</v>
      </c>
      <c r="G99" s="74">
        <v>10786</v>
      </c>
      <c r="H99" s="74">
        <v>9794</v>
      </c>
      <c r="I99" s="74">
        <v>7633</v>
      </c>
      <c r="J99" s="74">
        <v>7538</v>
      </c>
      <c r="K99" s="74">
        <v>7098</v>
      </c>
      <c r="L99" s="74">
        <v>6906</v>
      </c>
      <c r="M99" s="74">
        <v>6843</v>
      </c>
      <c r="N99" s="167"/>
      <c r="O99" s="167"/>
      <c r="P99" s="167"/>
      <c r="Q99" s="167"/>
      <c r="R99" s="167"/>
      <c r="S99" s="167"/>
      <c r="T99" s="167"/>
      <c r="U99" s="4"/>
      <c r="V99" s="4"/>
      <c r="W99" s="4"/>
      <c r="X99" s="4"/>
      <c r="Y99" s="4"/>
      <c r="Z99" s="4"/>
    </row>
    <row r="100" spans="2:26" ht="17.5" x14ac:dyDescent="0.45">
      <c r="B100" s="157" t="s">
        <v>22</v>
      </c>
      <c r="C100" s="22">
        <v>3833</v>
      </c>
      <c r="D100" s="76">
        <v>82</v>
      </c>
      <c r="E100" s="113">
        <v>3347</v>
      </c>
      <c r="F100" s="116">
        <v>83</v>
      </c>
      <c r="G100" s="22">
        <v>2565</v>
      </c>
      <c r="H100" s="22">
        <v>2306</v>
      </c>
      <c r="I100" s="22">
        <v>1899</v>
      </c>
      <c r="J100" s="22">
        <v>1612</v>
      </c>
      <c r="K100" s="22">
        <v>1352</v>
      </c>
      <c r="L100" s="22">
        <v>1113</v>
      </c>
      <c r="M100" s="22">
        <v>946</v>
      </c>
      <c r="N100" s="167"/>
      <c r="O100" s="167"/>
      <c r="P100" s="167"/>
      <c r="Q100" s="167"/>
      <c r="R100" s="167"/>
      <c r="S100" s="167"/>
      <c r="T100" s="167"/>
      <c r="U100" s="4"/>
      <c r="V100" s="4"/>
      <c r="W100" s="4"/>
      <c r="X100" s="4"/>
      <c r="Y100" s="4"/>
      <c r="Z100" s="4"/>
    </row>
    <row r="101" spans="2:26" ht="17.5" x14ac:dyDescent="0.45">
      <c r="B101" s="157" t="s">
        <v>23</v>
      </c>
      <c r="C101" s="22">
        <v>2657</v>
      </c>
      <c r="D101" s="76">
        <v>35</v>
      </c>
      <c r="E101" s="113">
        <v>2679</v>
      </c>
      <c r="F101" s="116">
        <v>36</v>
      </c>
      <c r="G101" s="22">
        <v>2488</v>
      </c>
      <c r="H101" s="22">
        <v>2508</v>
      </c>
      <c r="I101" s="22">
        <v>2209</v>
      </c>
      <c r="J101" s="22">
        <v>2059</v>
      </c>
      <c r="K101" s="22">
        <v>1872</v>
      </c>
      <c r="L101" s="22">
        <v>1660</v>
      </c>
      <c r="M101" s="22">
        <v>1594</v>
      </c>
      <c r="N101" s="167"/>
      <c r="O101" s="167"/>
      <c r="P101" s="167"/>
      <c r="Q101" s="167"/>
      <c r="R101" s="167"/>
      <c r="S101" s="167"/>
      <c r="T101" s="167"/>
      <c r="U101" s="4"/>
      <c r="V101" s="4"/>
      <c r="W101" s="4"/>
      <c r="X101" s="4"/>
      <c r="Y101" s="4"/>
      <c r="Z101" s="4"/>
    </row>
    <row r="102" spans="2:26" ht="17.5" x14ac:dyDescent="0.45">
      <c r="B102" s="69" t="s">
        <v>119</v>
      </c>
      <c r="C102" s="67">
        <f>SUM(C103:C106)</f>
        <v>13508</v>
      </c>
      <c r="D102" s="67">
        <f>SUMPRODUCT(D103:D106,C103:C106)/C102</f>
        <v>97.674267100977204</v>
      </c>
      <c r="E102" s="67">
        <f t="shared" ref="E102" si="6">SUM(E103:E106)</f>
        <v>12107</v>
      </c>
      <c r="F102" s="67">
        <f t="shared" ref="F102" si="7">SUMPRODUCT(F103:F106,E103:E106)/E102</f>
        <v>97.609729908317505</v>
      </c>
      <c r="G102" s="67">
        <v>10629</v>
      </c>
      <c r="H102" s="67">
        <v>8835</v>
      </c>
      <c r="I102" s="67">
        <v>7044</v>
      </c>
      <c r="J102" s="67">
        <v>5525</v>
      </c>
      <c r="K102" s="67">
        <v>4430</v>
      </c>
      <c r="L102" s="67">
        <v>3567</v>
      </c>
      <c r="M102" s="67">
        <v>3083</v>
      </c>
      <c r="N102" s="167"/>
      <c r="O102" s="167"/>
      <c r="P102" s="167"/>
      <c r="Q102" s="167"/>
      <c r="R102" s="167"/>
      <c r="S102" s="167"/>
      <c r="T102" s="167"/>
      <c r="U102" s="4"/>
      <c r="V102" s="4"/>
      <c r="W102" s="4"/>
      <c r="X102" s="4"/>
      <c r="Y102" s="4"/>
      <c r="Z102" s="4"/>
    </row>
    <row r="103" spans="2:26" ht="17.5" x14ac:dyDescent="0.45">
      <c r="B103" s="157" t="s">
        <v>40</v>
      </c>
      <c r="C103" s="22">
        <v>11002</v>
      </c>
      <c r="D103" s="76">
        <v>98</v>
      </c>
      <c r="E103" s="113">
        <v>9956</v>
      </c>
      <c r="F103" s="116">
        <v>98</v>
      </c>
      <c r="G103" s="22">
        <v>8769</v>
      </c>
      <c r="H103" s="22">
        <v>7273</v>
      </c>
      <c r="I103" s="22">
        <v>5570</v>
      </c>
      <c r="J103" s="22">
        <v>4448</v>
      </c>
      <c r="K103" s="22">
        <v>3487</v>
      </c>
      <c r="L103" s="22">
        <v>2799</v>
      </c>
      <c r="M103" s="22">
        <v>2334</v>
      </c>
      <c r="N103" s="167"/>
      <c r="O103" s="167"/>
      <c r="P103" s="167"/>
      <c r="Q103" s="167"/>
      <c r="R103" s="167"/>
      <c r="S103" s="167"/>
      <c r="T103" s="167"/>
      <c r="U103" s="4"/>
      <c r="V103" s="4"/>
      <c r="W103" s="4"/>
      <c r="X103" s="4"/>
      <c r="Y103" s="4"/>
      <c r="Z103" s="4"/>
    </row>
    <row r="104" spans="2:26" ht="32" x14ac:dyDescent="0.45">
      <c r="B104" s="157" t="s">
        <v>82</v>
      </c>
      <c r="C104" s="22">
        <v>2072</v>
      </c>
      <c r="D104" s="76">
        <v>96</v>
      </c>
      <c r="E104" s="113">
        <v>1728</v>
      </c>
      <c r="F104" s="116">
        <v>96</v>
      </c>
      <c r="G104" s="22">
        <v>1509</v>
      </c>
      <c r="H104" s="22">
        <v>1240</v>
      </c>
      <c r="I104" s="22">
        <v>1168</v>
      </c>
      <c r="J104" s="22">
        <v>832</v>
      </c>
      <c r="K104" s="22">
        <v>740</v>
      </c>
      <c r="L104" s="22">
        <v>601</v>
      </c>
      <c r="M104" s="22">
        <v>614</v>
      </c>
      <c r="N104" s="167"/>
      <c r="O104" s="167"/>
      <c r="P104" s="167"/>
      <c r="Q104" s="167"/>
      <c r="R104" s="167"/>
      <c r="S104" s="167"/>
      <c r="T104" s="167"/>
      <c r="U104" s="4"/>
      <c r="V104" s="4"/>
      <c r="W104" s="4"/>
      <c r="X104" s="4"/>
      <c r="Y104" s="4"/>
      <c r="Z104" s="4"/>
    </row>
    <row r="105" spans="2:26" ht="17.5" x14ac:dyDescent="0.45">
      <c r="B105" s="157" t="s">
        <v>104</v>
      </c>
      <c r="C105" s="22">
        <v>178</v>
      </c>
      <c r="D105" s="76">
        <v>98</v>
      </c>
      <c r="E105" s="113">
        <v>189</v>
      </c>
      <c r="F105" s="116">
        <v>95</v>
      </c>
      <c r="G105" s="22">
        <v>154</v>
      </c>
      <c r="H105" s="22">
        <v>159</v>
      </c>
      <c r="I105" s="22">
        <v>138</v>
      </c>
      <c r="J105" s="22">
        <v>92</v>
      </c>
      <c r="K105" s="22">
        <v>77</v>
      </c>
      <c r="L105" s="22">
        <v>36</v>
      </c>
      <c r="M105" s="22">
        <v>39</v>
      </c>
      <c r="N105" s="167"/>
      <c r="O105" s="167"/>
      <c r="P105" s="167"/>
      <c r="Q105" s="167"/>
      <c r="R105" s="167"/>
      <c r="S105" s="167"/>
      <c r="T105" s="167"/>
      <c r="U105" s="4"/>
      <c r="V105" s="4"/>
      <c r="W105" s="4"/>
      <c r="X105" s="4"/>
      <c r="Y105" s="4"/>
      <c r="Z105" s="4"/>
    </row>
    <row r="106" spans="2:26" ht="17.5" x14ac:dyDescent="0.45">
      <c r="B106" s="157" t="s">
        <v>105</v>
      </c>
      <c r="C106" s="22">
        <v>256</v>
      </c>
      <c r="D106" s="76">
        <v>97</v>
      </c>
      <c r="E106" s="113">
        <v>234</v>
      </c>
      <c r="F106" s="116">
        <v>95</v>
      </c>
      <c r="G106" s="22">
        <v>197</v>
      </c>
      <c r="H106" s="22">
        <v>163</v>
      </c>
      <c r="I106" s="22">
        <v>168</v>
      </c>
      <c r="J106" s="22">
        <v>153</v>
      </c>
      <c r="K106" s="22">
        <v>126</v>
      </c>
      <c r="L106" s="22">
        <v>131</v>
      </c>
      <c r="M106" s="22">
        <v>96</v>
      </c>
      <c r="N106" s="167"/>
      <c r="O106" s="167"/>
      <c r="P106" s="167"/>
      <c r="Q106" s="167"/>
      <c r="R106" s="167"/>
      <c r="S106" s="167"/>
      <c r="T106" s="167"/>
      <c r="U106" s="4"/>
      <c r="V106" s="4"/>
      <c r="W106" s="4"/>
      <c r="X106" s="4"/>
      <c r="Y106" s="4"/>
      <c r="Z106" s="4"/>
    </row>
    <row r="107" spans="2:26" ht="17.5" x14ac:dyDescent="0.45">
      <c r="B107" s="56" t="s">
        <v>5</v>
      </c>
      <c r="C107" s="21">
        <f>C102+C96+C90</f>
        <v>271848</v>
      </c>
      <c r="D107" s="21">
        <f>(D90*C90+D96*C96+D102*C102)/C107</f>
        <v>84.398565043716431</v>
      </c>
      <c r="E107" s="21">
        <f t="shared" ref="E107" si="8">E102+E96+E90</f>
        <v>270711</v>
      </c>
      <c r="F107" s="21">
        <f t="shared" ref="F107" si="9">(F90*E90+F96*E96+F102*E102)/E107</f>
        <v>85.770823786896784</v>
      </c>
      <c r="G107" s="21">
        <f t="shared" ref="G107" si="10">G102+G96+G90</f>
        <v>246633</v>
      </c>
      <c r="H107" s="21">
        <f t="shared" ref="H107" si="11">H102+H96+H90</f>
        <v>214516</v>
      </c>
      <c r="I107" s="21">
        <f t="shared" ref="I107" si="12">I102+I96+I90</f>
        <v>180825</v>
      </c>
      <c r="J107" s="21">
        <f t="shared" ref="J107" si="13">J102+J96+J90</f>
        <v>164209</v>
      </c>
      <c r="K107" s="21">
        <f t="shared" ref="K107" si="14">K102+K96+K90</f>
        <v>140428</v>
      </c>
      <c r="L107" s="21">
        <f t="shared" ref="L107" si="15">L102+L96+L90</f>
        <v>127090</v>
      </c>
      <c r="M107" s="21">
        <f t="shared" ref="M107" si="16">M102+M96+M90</f>
        <v>124086</v>
      </c>
      <c r="N107" s="167"/>
      <c r="O107" s="167"/>
      <c r="P107" s="167"/>
      <c r="Q107" s="167"/>
      <c r="R107" s="167"/>
      <c r="S107" s="167"/>
      <c r="T107" s="167"/>
      <c r="U107" s="4"/>
      <c r="V107" s="4"/>
      <c r="W107" s="4"/>
      <c r="X107" s="4"/>
      <c r="Y107" s="4"/>
      <c r="Z107" s="4"/>
    </row>
    <row r="108" spans="2:26" ht="17.5" x14ac:dyDescent="0.4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2:26" ht="17.5" x14ac:dyDescent="0.45">
      <c r="B109" s="20" t="s">
        <v>144</v>
      </c>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2:26" ht="17.5" x14ac:dyDescent="0.45">
      <c r="B110" s="20" t="s">
        <v>155</v>
      </c>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2:26" ht="17.5" x14ac:dyDescent="0.45">
      <c r="B111" s="20" t="s">
        <v>156</v>
      </c>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2:26" ht="17.5" x14ac:dyDescent="0.45">
      <c r="B112" s="20"/>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2:26" ht="17.5" x14ac:dyDescent="0.45">
      <c r="B113" s="20"/>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2:26" ht="17.5" x14ac:dyDescent="0.45">
      <c r="B114" s="57" t="s">
        <v>185</v>
      </c>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2:26" ht="17.5" x14ac:dyDescent="0.4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2:26" ht="17.5" x14ac:dyDescent="0.45">
      <c r="B116" s="54"/>
      <c r="C116" s="203">
        <v>2024</v>
      </c>
      <c r="D116" s="201"/>
      <c r="E116" s="201">
        <v>2023</v>
      </c>
      <c r="F116" s="201"/>
      <c r="G116" s="158">
        <v>2022</v>
      </c>
      <c r="H116" s="158"/>
      <c r="I116" s="158">
        <v>2021</v>
      </c>
      <c r="J116" s="158"/>
      <c r="K116" s="4"/>
      <c r="L116" s="4"/>
      <c r="M116" s="4"/>
      <c r="N116" s="4"/>
      <c r="O116" s="4"/>
      <c r="P116" s="4"/>
      <c r="Q116" s="4"/>
      <c r="R116" s="4"/>
      <c r="S116" s="4"/>
      <c r="T116" s="4"/>
      <c r="U116" s="4"/>
      <c r="V116" s="4"/>
      <c r="W116" s="4"/>
      <c r="X116" s="4"/>
      <c r="Y116" s="4"/>
      <c r="Z116" s="4"/>
    </row>
    <row r="117" spans="2:26" ht="80" x14ac:dyDescent="0.45">
      <c r="B117" s="19"/>
      <c r="C117" s="63" t="s">
        <v>64</v>
      </c>
      <c r="D117" s="159" t="s">
        <v>65</v>
      </c>
      <c r="E117" s="63" t="s">
        <v>64</v>
      </c>
      <c r="F117" s="159" t="s">
        <v>65</v>
      </c>
      <c r="G117" s="63" t="s">
        <v>64</v>
      </c>
      <c r="H117" s="159" t="s">
        <v>65</v>
      </c>
      <c r="I117" s="63" t="s">
        <v>64</v>
      </c>
      <c r="J117" s="159" t="s">
        <v>65</v>
      </c>
      <c r="K117" s="4"/>
      <c r="L117" s="4"/>
      <c r="M117" s="4"/>
      <c r="N117" s="4"/>
      <c r="O117" s="4"/>
      <c r="P117" s="4"/>
      <c r="Q117" s="4"/>
      <c r="R117" s="4"/>
      <c r="S117" s="4"/>
      <c r="T117" s="4"/>
      <c r="U117" s="4"/>
      <c r="V117" s="4"/>
      <c r="W117" s="4"/>
      <c r="X117" s="4"/>
      <c r="Y117" s="4"/>
      <c r="Z117" s="4"/>
    </row>
    <row r="118" spans="2:26" ht="17.5" x14ac:dyDescent="0.45">
      <c r="B118" s="69" t="s">
        <v>117</v>
      </c>
      <c r="C118" s="67">
        <f>C119+C120+C121</f>
        <v>144757</v>
      </c>
      <c r="D118" s="67">
        <f>SUMPRODUCT(D119:D121,C119:C121)/C118</f>
        <v>82.35321262529618</v>
      </c>
      <c r="E118" s="67">
        <f t="shared" ref="E118" si="17">E119+E120+E121</f>
        <v>147106</v>
      </c>
      <c r="F118" s="67">
        <f t="shared" ref="F118" si="18">SUMPRODUCT(F119:F121,E119:E121)/E118</f>
        <v>92.986248011637869</v>
      </c>
      <c r="G118" s="67">
        <f t="shared" ref="G118" si="19">G119+G120+G121</f>
        <v>137611</v>
      </c>
      <c r="H118" s="67">
        <f t="shared" ref="H118" si="20">SUMPRODUCT(H119:H121,G119:G121)/G118</f>
        <v>85.766479423883268</v>
      </c>
      <c r="I118" s="67">
        <f t="shared" ref="I118" si="21">I119+I120+I121</f>
        <v>123609</v>
      </c>
      <c r="J118" s="67">
        <f t="shared" ref="J118" si="22">SUMPRODUCT(J119:J121,I119:I121)/I118</f>
        <v>87.508555202291078</v>
      </c>
      <c r="K118" s="4"/>
      <c r="L118" s="4"/>
      <c r="M118" s="4"/>
      <c r="N118" s="4"/>
      <c r="O118" s="4"/>
      <c r="P118" s="4"/>
      <c r="Q118" s="4"/>
      <c r="R118" s="4"/>
      <c r="S118" s="4"/>
      <c r="T118" s="4"/>
      <c r="U118" s="4"/>
      <c r="V118" s="4"/>
      <c r="W118" s="4"/>
      <c r="X118" s="4"/>
      <c r="Y118" s="4"/>
      <c r="Z118" s="4"/>
    </row>
    <row r="119" spans="2:26" ht="17.5" x14ac:dyDescent="0.45">
      <c r="B119" s="157" t="s">
        <v>7</v>
      </c>
      <c r="C119" s="22">
        <v>17</v>
      </c>
      <c r="D119" s="159">
        <v>100</v>
      </c>
      <c r="E119" s="22">
        <v>17</v>
      </c>
      <c r="F119" s="159">
        <v>100</v>
      </c>
      <c r="G119" s="22">
        <v>15</v>
      </c>
      <c r="H119" s="159">
        <v>87</v>
      </c>
      <c r="I119" s="22">
        <v>18</v>
      </c>
      <c r="J119" s="159">
        <v>100</v>
      </c>
      <c r="K119" s="4"/>
      <c r="L119" s="4"/>
      <c r="M119" s="4"/>
      <c r="N119" s="4"/>
      <c r="O119" s="4"/>
      <c r="P119" s="4"/>
      <c r="Q119" s="4"/>
      <c r="R119" s="4"/>
      <c r="S119" s="4"/>
      <c r="T119" s="4"/>
      <c r="U119" s="4"/>
      <c r="V119" s="4"/>
      <c r="W119" s="4"/>
      <c r="X119" s="4"/>
      <c r="Y119" s="4"/>
      <c r="Z119" s="4"/>
    </row>
    <row r="120" spans="2:26" ht="17.5" x14ac:dyDescent="0.45">
      <c r="B120" s="157" t="s">
        <v>20</v>
      </c>
      <c r="C120" s="22">
        <v>114</v>
      </c>
      <c r="D120" s="159">
        <v>83</v>
      </c>
      <c r="E120" s="22">
        <v>119</v>
      </c>
      <c r="F120" s="159">
        <v>75</v>
      </c>
      <c r="G120" s="22">
        <v>96</v>
      </c>
      <c r="H120" s="159">
        <v>75</v>
      </c>
      <c r="I120" s="204">
        <v>123591</v>
      </c>
      <c r="J120" s="205">
        <f>((1*18+0.93*4938+0.89*50467+0.86*68168)/I120)*100</f>
        <v>87.506735927373342</v>
      </c>
      <c r="K120" s="4"/>
      <c r="L120" s="4"/>
      <c r="M120" s="4"/>
      <c r="N120" s="4"/>
      <c r="O120" s="4"/>
      <c r="P120" s="4"/>
      <c r="Q120" s="4"/>
      <c r="R120" s="4"/>
      <c r="S120" s="4"/>
      <c r="T120" s="4"/>
      <c r="U120" s="4"/>
      <c r="V120" s="4"/>
      <c r="W120" s="4"/>
      <c r="X120" s="4"/>
      <c r="Y120" s="4"/>
      <c r="Z120" s="4"/>
    </row>
    <row r="121" spans="2:26" ht="32" x14ac:dyDescent="0.45">
      <c r="B121" s="157" t="s">
        <v>41</v>
      </c>
      <c r="C121" s="22">
        <v>144626</v>
      </c>
      <c r="D121" s="145">
        <f>(((0.92*5076)+(0.82*139525)+(0.8*25))/(5076+139525+25))*100</f>
        <v>82.35062851769392</v>
      </c>
      <c r="E121" s="22">
        <v>146970</v>
      </c>
      <c r="F121" s="159">
        <v>93</v>
      </c>
      <c r="G121" s="22">
        <v>137500</v>
      </c>
      <c r="H121" s="112">
        <f>(((0.8*15)+(0.93*4926)+(0.88*49683)+(0.84*82801)+(0.96*75))/G121)*100</f>
        <v>85.773861818181814</v>
      </c>
      <c r="I121" s="204"/>
      <c r="J121" s="205"/>
      <c r="K121" s="4"/>
      <c r="L121" s="4"/>
      <c r="M121" s="4"/>
      <c r="N121" s="4"/>
      <c r="O121" s="4"/>
      <c r="P121" s="4"/>
      <c r="Q121" s="4"/>
      <c r="R121" s="4"/>
      <c r="S121" s="4"/>
      <c r="T121" s="4"/>
      <c r="U121" s="4"/>
      <c r="V121" s="4"/>
      <c r="W121" s="4"/>
      <c r="X121" s="4"/>
      <c r="Y121" s="4"/>
      <c r="Z121" s="4"/>
    </row>
    <row r="122" spans="2:26" ht="17.5" x14ac:dyDescent="0.45">
      <c r="B122" s="72" t="s">
        <v>42</v>
      </c>
      <c r="C122" s="74">
        <v>5076</v>
      </c>
      <c r="D122" s="111">
        <v>92</v>
      </c>
      <c r="E122" s="74">
        <v>5341</v>
      </c>
      <c r="F122" s="111">
        <v>84</v>
      </c>
      <c r="G122" s="74">
        <v>4926</v>
      </c>
      <c r="H122" s="111">
        <v>93</v>
      </c>
      <c r="I122" s="74">
        <v>4938</v>
      </c>
      <c r="J122" s="111">
        <v>93</v>
      </c>
      <c r="K122" s="4"/>
      <c r="L122" s="4"/>
      <c r="M122" s="4"/>
      <c r="N122" s="4"/>
      <c r="O122" s="4"/>
      <c r="P122" s="4"/>
      <c r="Q122" s="4"/>
      <c r="R122" s="4"/>
      <c r="S122" s="4"/>
      <c r="T122" s="4"/>
      <c r="U122" s="4"/>
      <c r="V122" s="4"/>
      <c r="W122" s="4"/>
      <c r="X122" s="4"/>
      <c r="Y122" s="4"/>
      <c r="Z122" s="4"/>
    </row>
    <row r="123" spans="2:26" ht="17.5" x14ac:dyDescent="0.45">
      <c r="B123" s="72" t="s">
        <v>120</v>
      </c>
      <c r="C123" s="74">
        <v>139525</v>
      </c>
      <c r="D123" s="111">
        <v>82</v>
      </c>
      <c r="E123" s="74">
        <v>141545</v>
      </c>
      <c r="F123" s="111">
        <v>86</v>
      </c>
      <c r="G123" s="74">
        <v>132484</v>
      </c>
      <c r="H123" s="111">
        <f>(((0.88*49683)+(0.84*82801))/G123)*100</f>
        <v>85.500045288487669</v>
      </c>
      <c r="I123" s="74">
        <v>118635</v>
      </c>
      <c r="J123" s="111">
        <f>((0.89*50467+0.86*68168)/I123)*100</f>
        <v>87.276191680364136</v>
      </c>
      <c r="K123" s="4"/>
      <c r="L123" s="4"/>
      <c r="M123" s="4"/>
      <c r="N123" s="4"/>
      <c r="O123" s="4"/>
      <c r="P123" s="4"/>
      <c r="Q123" s="4"/>
      <c r="R123" s="4"/>
      <c r="S123" s="4"/>
      <c r="T123" s="4"/>
      <c r="U123" s="4"/>
      <c r="V123" s="4"/>
      <c r="W123" s="4"/>
      <c r="X123" s="4"/>
      <c r="Y123" s="4"/>
      <c r="Z123" s="4"/>
    </row>
    <row r="124" spans="2:26" ht="32" x14ac:dyDescent="0.45">
      <c r="B124" s="69" t="s">
        <v>118</v>
      </c>
      <c r="C124" s="67">
        <f>C125+C126+C128+C129</f>
        <v>59391</v>
      </c>
      <c r="D124" s="67">
        <f>((SUMPRODUCT(D125:D126,C125:C126)/(SUM(C125:C126)))+(SUMPRODUCT(D128:D129,C128:C129)/(SUM(C128:C129)))/C124)</f>
        <v>89.783926857652446</v>
      </c>
      <c r="E124" s="67">
        <f t="shared" ref="E124" si="23">E125+E126+E128+E129</f>
        <v>60046</v>
      </c>
      <c r="F124" s="67">
        <f>((SUMPRODUCT(F125:F126,E125:E126)/(SUM(E125:E126)))+(SUMPRODUCT(F128:F129,E128:E129)/(SUM(E128:E129)))/E124)</f>
        <v>90.843635916489021</v>
      </c>
      <c r="G124" s="67">
        <f t="shared" ref="G124" si="24">G125+G126+G128+G129</f>
        <v>53203</v>
      </c>
      <c r="H124" s="67">
        <f t="shared" ref="H124" si="25">((SUMPRODUCT(H125:H126,G125:G126)/(SUM(G125:G126)))+(SUMPRODUCT(H128:H129,G128:G129)/(SUM(G128:G129)))/G124)</f>
        <v>90.891178319499247</v>
      </c>
      <c r="I124" s="67">
        <f t="shared" ref="I124" si="26">I125+I126+I128+I129</f>
        <v>47524</v>
      </c>
      <c r="J124" s="67">
        <f t="shared" ref="J124" si="27">((SUMPRODUCT(J125:J126,I125:I126)/(SUM(I125:I126)))+(SUMPRODUCT(J128:J129,I128:I129)/(SUM(I128:I129)))/I124)</f>
        <v>92.379980813233217</v>
      </c>
      <c r="K124" s="4"/>
      <c r="L124" s="4"/>
      <c r="M124" s="4"/>
      <c r="N124" s="4"/>
      <c r="O124" s="4"/>
      <c r="P124" s="4"/>
      <c r="Q124" s="4"/>
      <c r="R124" s="4"/>
      <c r="S124" s="4"/>
      <c r="T124" s="4"/>
      <c r="U124" s="4"/>
      <c r="V124" s="4"/>
      <c r="W124" s="4"/>
      <c r="X124" s="4"/>
      <c r="Y124" s="4"/>
      <c r="Z124" s="4"/>
    </row>
    <row r="125" spans="2:26" ht="17.5" x14ac:dyDescent="0.45">
      <c r="B125" s="157" t="s">
        <v>10</v>
      </c>
      <c r="C125" s="22">
        <v>24933</v>
      </c>
      <c r="D125" s="159">
        <v>92</v>
      </c>
      <c r="E125" s="22">
        <v>26193</v>
      </c>
      <c r="F125" s="159">
        <v>93</v>
      </c>
      <c r="G125" s="22">
        <v>23960</v>
      </c>
      <c r="H125" s="159">
        <v>93</v>
      </c>
      <c r="I125" s="22">
        <v>23561</v>
      </c>
      <c r="J125" s="159">
        <v>94</v>
      </c>
      <c r="K125" s="4"/>
      <c r="L125" s="4"/>
      <c r="M125" s="4"/>
      <c r="N125" s="4"/>
      <c r="O125" s="4"/>
      <c r="P125" s="4"/>
      <c r="Q125" s="4"/>
      <c r="R125" s="4"/>
      <c r="S125" s="4"/>
      <c r="T125" s="4"/>
      <c r="U125" s="4"/>
      <c r="V125" s="4"/>
      <c r="W125" s="4"/>
      <c r="X125" s="4"/>
      <c r="Y125" s="4"/>
      <c r="Z125" s="4"/>
    </row>
    <row r="126" spans="2:26" ht="17.5" x14ac:dyDescent="0.45">
      <c r="B126" s="157" t="s">
        <v>17</v>
      </c>
      <c r="C126" s="22">
        <v>31010</v>
      </c>
      <c r="D126" s="159">
        <v>88</v>
      </c>
      <c r="E126" s="22">
        <v>30673</v>
      </c>
      <c r="F126" s="159">
        <v>89</v>
      </c>
      <c r="G126" s="22">
        <v>26752</v>
      </c>
      <c r="H126" s="159">
        <v>89</v>
      </c>
      <c r="I126" s="22">
        <v>16066</v>
      </c>
      <c r="J126" s="159">
        <v>90</v>
      </c>
      <c r="K126" s="4"/>
      <c r="L126" s="4"/>
      <c r="M126" s="4"/>
      <c r="N126" s="4"/>
      <c r="O126" s="4"/>
      <c r="P126" s="4"/>
      <c r="Q126" s="4"/>
      <c r="R126" s="4"/>
      <c r="S126" s="4"/>
      <c r="T126" s="4"/>
      <c r="U126" s="4"/>
      <c r="V126" s="4"/>
      <c r="W126" s="4"/>
      <c r="X126" s="4"/>
      <c r="Y126" s="4"/>
      <c r="Z126" s="4"/>
    </row>
    <row r="127" spans="2:26" ht="28" x14ac:dyDescent="0.45">
      <c r="B127" s="72" t="s">
        <v>21</v>
      </c>
      <c r="C127" s="74">
        <v>10697</v>
      </c>
      <c r="D127" s="111">
        <v>90</v>
      </c>
      <c r="E127" s="74">
        <v>10448</v>
      </c>
      <c r="F127" s="111">
        <v>90</v>
      </c>
      <c r="G127" s="74">
        <v>8984</v>
      </c>
      <c r="H127" s="111">
        <v>90</v>
      </c>
      <c r="I127" s="74" t="s">
        <v>1</v>
      </c>
      <c r="J127" s="111" t="s">
        <v>1</v>
      </c>
      <c r="K127" s="4"/>
      <c r="L127" s="4"/>
      <c r="M127" s="4"/>
      <c r="N127" s="4"/>
      <c r="O127" s="4"/>
      <c r="P127" s="4"/>
      <c r="Q127" s="4"/>
      <c r="R127" s="4"/>
      <c r="S127" s="4"/>
      <c r="T127" s="4"/>
      <c r="U127" s="4"/>
      <c r="V127" s="4"/>
      <c r="W127" s="4"/>
      <c r="X127" s="4"/>
      <c r="Y127" s="4"/>
      <c r="Z127" s="4"/>
    </row>
    <row r="128" spans="2:26" ht="17.5" x14ac:dyDescent="0.45">
      <c r="B128" s="157" t="s">
        <v>22</v>
      </c>
      <c r="C128" s="22">
        <v>2464</v>
      </c>
      <c r="D128" s="159">
        <v>84</v>
      </c>
      <c r="E128" s="22">
        <v>2144</v>
      </c>
      <c r="F128" s="159">
        <v>87</v>
      </c>
      <c r="G128" s="22">
        <v>1497</v>
      </c>
      <c r="H128" s="159">
        <v>89</v>
      </c>
      <c r="I128" s="22">
        <v>6761</v>
      </c>
      <c r="J128" s="159">
        <v>88</v>
      </c>
      <c r="K128" s="4"/>
      <c r="L128" s="4"/>
      <c r="M128" s="4"/>
      <c r="N128" s="4"/>
      <c r="O128" s="4"/>
      <c r="P128" s="4"/>
      <c r="Q128" s="4"/>
      <c r="R128" s="4"/>
      <c r="S128" s="4"/>
      <c r="T128" s="4"/>
      <c r="U128" s="4"/>
      <c r="V128" s="4"/>
      <c r="W128" s="4"/>
      <c r="X128" s="4"/>
      <c r="Y128" s="4"/>
      <c r="Z128" s="4"/>
    </row>
    <row r="129" spans="2:26" ht="17.5" x14ac:dyDescent="0.45">
      <c r="B129" s="157" t="s">
        <v>23</v>
      </c>
      <c r="C129" s="22">
        <v>984</v>
      </c>
      <c r="D129" s="159">
        <v>36</v>
      </c>
      <c r="E129" s="22">
        <v>1036</v>
      </c>
      <c r="F129" s="159">
        <v>41</v>
      </c>
      <c r="G129" s="22">
        <v>994</v>
      </c>
      <c r="H129" s="159">
        <v>38</v>
      </c>
      <c r="I129" s="22">
        <v>1136</v>
      </c>
      <c r="J129" s="159">
        <v>39</v>
      </c>
      <c r="K129" s="4"/>
      <c r="L129" s="4"/>
      <c r="M129" s="4"/>
      <c r="N129" s="4"/>
      <c r="O129" s="4"/>
      <c r="P129" s="4"/>
      <c r="Q129" s="4"/>
      <c r="R129" s="4"/>
      <c r="S129" s="4"/>
      <c r="T129" s="4"/>
      <c r="U129" s="4"/>
      <c r="V129" s="4"/>
      <c r="W129" s="4"/>
      <c r="X129" s="4"/>
      <c r="Y129" s="4"/>
      <c r="Z129" s="4"/>
    </row>
    <row r="130" spans="2:26" ht="17.5" x14ac:dyDescent="0.45">
      <c r="B130" s="69" t="s">
        <v>119</v>
      </c>
      <c r="C130" s="67">
        <f>SUM(C131:C134)</f>
        <v>9810</v>
      </c>
      <c r="D130" s="67">
        <f>SUMPRODUCT(D131:D134,C131:C134)/C130</f>
        <v>98.598267074413869</v>
      </c>
      <c r="E130" s="67">
        <f t="shared" ref="E130" si="28">SUM(E131:E134)</f>
        <v>9574</v>
      </c>
      <c r="F130" s="67">
        <f t="shared" ref="F130" si="29">SUMPRODUCT(F131:F134,E131:E134)/E130</f>
        <v>98.358157509922705</v>
      </c>
      <c r="G130" s="67">
        <f t="shared" ref="G130" si="30">SUM(G131:G134)</f>
        <v>7653</v>
      </c>
      <c r="H130" s="67">
        <f t="shared" ref="H130" si="31">SUMPRODUCT(H131:H134,G131:G134)/G130</f>
        <v>98.639226447144907</v>
      </c>
      <c r="I130" s="67">
        <f t="shared" ref="I130" si="32">SUM(I131:I134)</f>
        <v>6236</v>
      </c>
      <c r="J130" s="67">
        <f t="shared" ref="J130" si="33">SUMPRODUCT(J131:J134,I131:I134)/I130</f>
        <v>98.848460551635668</v>
      </c>
      <c r="K130" s="4"/>
      <c r="L130" s="4"/>
      <c r="M130" s="4"/>
      <c r="N130" s="4"/>
      <c r="O130" s="4"/>
      <c r="P130" s="4"/>
      <c r="Q130" s="4"/>
      <c r="R130" s="4"/>
      <c r="S130" s="4"/>
      <c r="T130" s="4"/>
      <c r="U130" s="4"/>
      <c r="V130" s="4"/>
      <c r="W130" s="4"/>
      <c r="X130" s="4"/>
      <c r="Y130" s="4"/>
      <c r="Z130" s="4"/>
    </row>
    <row r="131" spans="2:26" ht="17.5" x14ac:dyDescent="0.45">
      <c r="B131" s="157" t="s">
        <v>40</v>
      </c>
      <c r="C131" s="22">
        <v>7891</v>
      </c>
      <c r="D131" s="159">
        <v>99</v>
      </c>
      <c r="E131" s="22">
        <v>7795</v>
      </c>
      <c r="F131" s="159">
        <v>99</v>
      </c>
      <c r="G131" s="22">
        <v>6279</v>
      </c>
      <c r="H131" s="159">
        <v>99</v>
      </c>
      <c r="I131" s="22">
        <v>5291</v>
      </c>
      <c r="J131" s="159">
        <v>99</v>
      </c>
      <c r="K131" s="4"/>
      <c r="L131" s="4"/>
      <c r="M131" s="4"/>
      <c r="N131" s="4"/>
      <c r="O131" s="4"/>
      <c r="P131" s="4"/>
      <c r="Q131" s="4"/>
      <c r="R131" s="4"/>
      <c r="S131" s="4"/>
      <c r="T131" s="4"/>
      <c r="U131" s="4"/>
      <c r="V131" s="4"/>
      <c r="W131" s="4"/>
      <c r="X131" s="4"/>
      <c r="Y131" s="4"/>
      <c r="Z131" s="4"/>
    </row>
    <row r="132" spans="2:26" ht="32" x14ac:dyDescent="0.45">
      <c r="B132" s="157" t="s">
        <v>82</v>
      </c>
      <c r="C132" s="22">
        <v>1607</v>
      </c>
      <c r="D132" s="159">
        <v>97</v>
      </c>
      <c r="E132" s="22">
        <v>1435</v>
      </c>
      <c r="F132" s="159">
        <v>96</v>
      </c>
      <c r="G132" s="22">
        <v>1163</v>
      </c>
      <c r="H132" s="159">
        <v>98</v>
      </c>
      <c r="I132" s="204">
        <v>945</v>
      </c>
      <c r="J132" s="205">
        <v>98</v>
      </c>
      <c r="K132" s="4"/>
      <c r="L132" s="4"/>
      <c r="M132" s="4"/>
      <c r="N132" s="4"/>
      <c r="O132" s="4"/>
      <c r="P132" s="4"/>
      <c r="Q132" s="4"/>
      <c r="R132" s="4"/>
      <c r="S132" s="4"/>
      <c r="T132" s="4"/>
      <c r="U132" s="4"/>
      <c r="V132" s="4"/>
      <c r="W132" s="4"/>
      <c r="X132" s="4"/>
      <c r="Y132" s="4"/>
      <c r="Z132" s="4"/>
    </row>
    <row r="133" spans="2:26" ht="17.5" x14ac:dyDescent="0.45">
      <c r="B133" s="157" t="s">
        <v>24</v>
      </c>
      <c r="C133" s="22">
        <v>103</v>
      </c>
      <c r="D133" s="159">
        <v>96</v>
      </c>
      <c r="E133" s="22">
        <v>142</v>
      </c>
      <c r="F133" s="159">
        <v>96</v>
      </c>
      <c r="G133" s="22">
        <v>83</v>
      </c>
      <c r="H133" s="159">
        <v>89</v>
      </c>
      <c r="I133" s="204"/>
      <c r="J133" s="205"/>
      <c r="K133" s="4"/>
      <c r="L133" s="4"/>
      <c r="M133" s="4"/>
      <c r="N133" s="4"/>
      <c r="O133" s="4"/>
      <c r="P133" s="4"/>
      <c r="Q133" s="4"/>
      <c r="R133" s="4"/>
      <c r="S133" s="4"/>
      <c r="T133" s="4"/>
      <c r="U133" s="4"/>
      <c r="V133" s="4"/>
      <c r="W133" s="4"/>
      <c r="X133" s="4"/>
      <c r="Y133" s="4"/>
      <c r="Z133" s="4"/>
    </row>
    <row r="134" spans="2:26" ht="17.5" x14ac:dyDescent="0.45">
      <c r="B134" s="157" t="s">
        <v>105</v>
      </c>
      <c r="C134" s="22">
        <v>209</v>
      </c>
      <c r="D134" s="159">
        <v>97</v>
      </c>
      <c r="E134" s="22">
        <v>202</v>
      </c>
      <c r="F134" s="159">
        <v>92</v>
      </c>
      <c r="G134" s="22">
        <v>128</v>
      </c>
      <c r="H134" s="159">
        <v>93</v>
      </c>
      <c r="I134" s="204"/>
      <c r="J134" s="205"/>
      <c r="K134" s="4"/>
      <c r="L134" s="4"/>
      <c r="M134" s="4"/>
      <c r="N134" s="4"/>
      <c r="O134" s="4"/>
      <c r="P134" s="4"/>
      <c r="Q134" s="4"/>
      <c r="R134" s="4"/>
      <c r="S134" s="4"/>
      <c r="T134" s="4"/>
      <c r="U134" s="4"/>
      <c r="V134" s="4"/>
      <c r="W134" s="4"/>
      <c r="X134" s="4"/>
      <c r="Y134" s="4"/>
      <c r="Z134" s="4"/>
    </row>
    <row r="135" spans="2:26" ht="17.5" x14ac:dyDescent="0.45">
      <c r="B135" s="56" t="s">
        <v>5</v>
      </c>
      <c r="C135" s="21">
        <f>C118+C124+C130</f>
        <v>213958</v>
      </c>
      <c r="D135" s="21">
        <f>(D118*C118+D124*C124+D130*C130)/C135</f>
        <v>85.16068667683767</v>
      </c>
      <c r="E135" s="21">
        <f t="shared" ref="E135" si="34">E118+E124+E130</f>
        <v>216726</v>
      </c>
      <c r="F135" s="21">
        <f>(F118*E118+F124*E124+F130*E130)/E135</f>
        <v>92.629924246474815</v>
      </c>
      <c r="G135" s="21">
        <f t="shared" ref="G135" si="35">G118+G124+G130</f>
        <v>198467</v>
      </c>
      <c r="H135" s="21">
        <f t="shared" ref="H135" si="36">(H118*G118+H124*G124+H130*G130)/G135</f>
        <v>87.636636620356626</v>
      </c>
      <c r="I135" s="21">
        <f t="shared" ref="I135" si="37">I118+I124+I130</f>
        <v>177369</v>
      </c>
      <c r="J135" s="21">
        <f>(J118*I118+J124*I124+J130*I130)/I135</f>
        <v>89.212490391038415</v>
      </c>
      <c r="K135" s="4"/>
      <c r="L135" s="4"/>
      <c r="M135" s="4"/>
      <c r="N135" s="4"/>
      <c r="O135" s="4"/>
      <c r="P135" s="4"/>
      <c r="Q135" s="4"/>
      <c r="R135" s="4"/>
      <c r="S135" s="4"/>
      <c r="T135" s="4"/>
      <c r="U135" s="4"/>
      <c r="V135" s="4"/>
      <c r="W135" s="4"/>
      <c r="X135" s="4"/>
      <c r="Y135" s="4"/>
      <c r="Z135" s="4"/>
    </row>
    <row r="136" spans="2:26" ht="17.5" x14ac:dyDescent="0.4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2:26" ht="17.5" x14ac:dyDescent="0.45">
      <c r="B137" s="20" t="s">
        <v>157</v>
      </c>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2:26" ht="17.5" x14ac:dyDescent="0.45">
      <c r="B138" s="20" t="s">
        <v>155</v>
      </c>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2:26" ht="17.5" x14ac:dyDescent="0.45">
      <c r="B139" s="20" t="s">
        <v>158</v>
      </c>
      <c r="C139" s="4"/>
      <c r="D139" s="4"/>
      <c r="E139" s="4"/>
      <c r="F139" s="4"/>
      <c r="G139" s="4"/>
      <c r="H139" s="4"/>
      <c r="I139" s="4"/>
      <c r="J139" s="4"/>
      <c r="K139" s="4"/>
      <c r="L139" s="4"/>
      <c r="M139" s="4"/>
      <c r="N139" s="4"/>
      <c r="O139" s="4"/>
      <c r="P139" s="4"/>
      <c r="Q139" s="4"/>
      <c r="R139" s="4"/>
      <c r="S139" s="4"/>
      <c r="T139" s="4"/>
      <c r="U139" s="4"/>
      <c r="V139" s="4"/>
      <c r="W139" s="4"/>
      <c r="X139" s="4"/>
      <c r="Y139" s="4"/>
      <c r="Z139" s="4"/>
    </row>
  </sheetData>
  <mergeCells count="61">
    <mergeCell ref="I23:K23"/>
    <mergeCell ref="L23:N23"/>
    <mergeCell ref="O23:Q23"/>
    <mergeCell ref="AA23:AC23"/>
    <mergeCell ref="X23:Z23"/>
    <mergeCell ref="U23:W23"/>
    <mergeCell ref="R23:T23"/>
    <mergeCell ref="BN58:BO58"/>
    <mergeCell ref="W58:X58"/>
    <mergeCell ref="AG58:AH58"/>
    <mergeCell ref="AV58:AZ58"/>
    <mergeCell ref="O72:P72"/>
    <mergeCell ref="K4:L4"/>
    <mergeCell ref="N4:O4"/>
    <mergeCell ref="O58:P58"/>
    <mergeCell ref="BE45:BG45"/>
    <mergeCell ref="BH45:BJ45"/>
    <mergeCell ref="AP45:AR45"/>
    <mergeCell ref="AS45:AU45"/>
    <mergeCell ref="AV45:AX45"/>
    <mergeCell ref="AY45:BA45"/>
    <mergeCell ref="BB45:BD45"/>
    <mergeCell ref="AM45:AO45"/>
    <mergeCell ref="O45:Q45"/>
    <mergeCell ref="R45:T45"/>
    <mergeCell ref="U45:W45"/>
    <mergeCell ref="X45:Z45"/>
    <mergeCell ref="AA45:AC45"/>
    <mergeCell ref="AP58:AT58"/>
    <mergeCell ref="AS60:AT60"/>
    <mergeCell ref="AS59:AT59"/>
    <mergeCell ref="AY59:AZ59"/>
    <mergeCell ref="U59:V59"/>
    <mergeCell ref="W59:X59"/>
    <mergeCell ref="AD58:AE58"/>
    <mergeCell ref="AY60:AZ60"/>
    <mergeCell ref="U58:V58"/>
    <mergeCell ref="I132:I134"/>
    <mergeCell ref="J132:J134"/>
    <mergeCell ref="C88:D88"/>
    <mergeCell ref="E88:F88"/>
    <mergeCell ref="AJ23:AL23"/>
    <mergeCell ref="AJ58:AN58"/>
    <mergeCell ref="Q58:R58"/>
    <mergeCell ref="S58:T58"/>
    <mergeCell ref="C23:E23"/>
    <mergeCell ref="F23:H23"/>
    <mergeCell ref="C45:E45"/>
    <mergeCell ref="I59:J59"/>
    <mergeCell ref="C72:D72"/>
    <mergeCell ref="E72:F72"/>
    <mergeCell ref="C59:D59"/>
    <mergeCell ref="E59:F59"/>
    <mergeCell ref="K58:L58"/>
    <mergeCell ref="M58:N58"/>
    <mergeCell ref="C116:D116"/>
    <mergeCell ref="E116:F116"/>
    <mergeCell ref="I120:I121"/>
    <mergeCell ref="J120:J121"/>
    <mergeCell ref="G59:H59"/>
    <mergeCell ref="C58:H5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AO230"/>
  <sheetViews>
    <sheetView showGridLines="0" tabSelected="1" topLeftCell="A138" zoomScaleNormal="100" workbookViewId="0">
      <selection activeCell="C157" sqref="C157"/>
    </sheetView>
  </sheetViews>
  <sheetFormatPr baseColWidth="10" defaultRowHeight="14" x14ac:dyDescent="0.45"/>
  <cols>
    <col min="1" max="1" width="3.33203125" style="54" customWidth="1"/>
    <col min="2" max="2" width="50.4140625" style="54" customWidth="1"/>
    <col min="3" max="3" width="13.75" style="54" bestFit="1" customWidth="1"/>
    <col min="4" max="4" width="14.83203125" style="54" customWidth="1"/>
    <col min="5" max="5" width="14.08203125" style="54" customWidth="1"/>
    <col min="6" max="6" width="12.83203125" style="54" customWidth="1"/>
    <col min="7" max="7" width="13.33203125" style="54" customWidth="1"/>
    <col min="8" max="8" width="13.25" style="54" customWidth="1"/>
    <col min="9" max="9" width="15.1640625" style="54" customWidth="1"/>
    <col min="10" max="10" width="13.25" style="54" customWidth="1"/>
    <col min="11" max="11" width="13.83203125" style="54" customWidth="1"/>
    <col min="12" max="12" width="26" style="54" customWidth="1"/>
    <col min="13" max="13" width="13.4140625" style="54" customWidth="1"/>
    <col min="14" max="14" width="14.6640625" style="54" customWidth="1"/>
    <col min="15" max="15" width="14.33203125" style="54" customWidth="1"/>
    <col min="16" max="16" width="14.08203125" style="54" customWidth="1"/>
    <col min="17" max="17" width="13.25" style="54" customWidth="1"/>
    <col min="18" max="18" width="11.6640625" style="54" customWidth="1"/>
    <col min="19" max="19" width="14.5" style="54" customWidth="1"/>
    <col min="20" max="20" width="11.83203125" style="54" customWidth="1"/>
    <col min="21" max="21" width="12.5" style="54" customWidth="1"/>
    <col min="22" max="23" width="10.6640625" style="54"/>
    <col min="24" max="24" width="15" style="54" customWidth="1"/>
    <col min="25" max="27" width="10.6640625" style="54"/>
    <col min="28" max="28" width="11.08203125" style="54" bestFit="1" customWidth="1"/>
    <col min="29" max="16384" width="10.6640625" style="54"/>
  </cols>
  <sheetData>
    <row r="3" spans="2:41" ht="16" x14ac:dyDescent="0.45">
      <c r="B3" s="78" t="s">
        <v>186</v>
      </c>
    </row>
    <row r="5" spans="2:41" ht="16" x14ac:dyDescent="0.45">
      <c r="E5" s="220"/>
      <c r="F5" s="216" t="s">
        <v>190</v>
      </c>
      <c r="G5" s="216"/>
      <c r="H5" s="216"/>
      <c r="I5" s="216"/>
      <c r="J5" s="216"/>
      <c r="K5" s="216"/>
      <c r="L5" s="216"/>
      <c r="M5" s="216"/>
      <c r="N5" s="216"/>
    </row>
    <row r="6" spans="2:41" ht="48" x14ac:dyDescent="0.45">
      <c r="B6" s="17"/>
      <c r="C6" s="181" t="s">
        <v>74</v>
      </c>
      <c r="D6" s="73" t="s">
        <v>67</v>
      </c>
      <c r="E6" s="146" t="s">
        <v>68</v>
      </c>
      <c r="F6" s="217" t="s">
        <v>188</v>
      </c>
      <c r="G6" s="218" t="s">
        <v>67</v>
      </c>
      <c r="H6" s="219" t="s">
        <v>68</v>
      </c>
      <c r="I6" s="217" t="s">
        <v>187</v>
      </c>
      <c r="J6" s="218" t="s">
        <v>67</v>
      </c>
      <c r="K6" s="219" t="s">
        <v>68</v>
      </c>
      <c r="L6" s="217" t="s">
        <v>175</v>
      </c>
      <c r="M6" s="218" t="s">
        <v>67</v>
      </c>
      <c r="N6" s="219" t="s">
        <v>68</v>
      </c>
      <c r="O6" s="153" t="s">
        <v>27</v>
      </c>
      <c r="P6" s="73" t="s">
        <v>67</v>
      </c>
      <c r="Q6" s="75" t="s">
        <v>68</v>
      </c>
      <c r="R6" s="175"/>
      <c r="S6" s="175"/>
      <c r="T6" s="175"/>
      <c r="AB6" s="167"/>
      <c r="AC6" s="167"/>
      <c r="AD6" s="167"/>
      <c r="AE6" s="167"/>
      <c r="AF6" s="167"/>
      <c r="AG6" s="167"/>
      <c r="AH6" s="167"/>
      <c r="AI6" s="167"/>
      <c r="AJ6" s="167"/>
      <c r="AK6" s="167"/>
      <c r="AL6" s="167"/>
      <c r="AM6" s="167"/>
      <c r="AN6" s="167"/>
      <c r="AO6" s="167"/>
    </row>
    <row r="7" spans="2:41" ht="16" x14ac:dyDescent="0.45">
      <c r="B7" s="12" t="s">
        <v>124</v>
      </c>
      <c r="C7" s="83">
        <v>18781</v>
      </c>
      <c r="D7" s="10">
        <v>18129</v>
      </c>
      <c r="E7" s="147">
        <v>652</v>
      </c>
      <c r="F7" s="154">
        <v>12722</v>
      </c>
      <c r="G7" s="10">
        <v>12216</v>
      </c>
      <c r="H7" s="147">
        <v>506</v>
      </c>
      <c r="I7" s="154">
        <v>536</v>
      </c>
      <c r="J7" s="10">
        <v>511</v>
      </c>
      <c r="K7" s="147">
        <v>25</v>
      </c>
      <c r="L7" s="154">
        <v>150</v>
      </c>
      <c r="M7" s="10">
        <v>143</v>
      </c>
      <c r="N7" s="147">
        <v>7</v>
      </c>
      <c r="O7" s="154">
        <v>5373</v>
      </c>
      <c r="P7" s="10">
        <v>5259</v>
      </c>
      <c r="Q7" s="8">
        <v>114</v>
      </c>
      <c r="R7" s="175"/>
      <c r="S7" s="175"/>
      <c r="T7" s="175"/>
      <c r="AB7" s="167"/>
      <c r="AC7" s="167"/>
      <c r="AD7" s="167"/>
      <c r="AE7" s="167"/>
      <c r="AF7" s="167"/>
      <c r="AG7" s="167"/>
      <c r="AH7" s="167"/>
      <c r="AI7" s="167"/>
      <c r="AJ7" s="167"/>
      <c r="AK7" s="167"/>
      <c r="AL7" s="167"/>
      <c r="AM7" s="167"/>
      <c r="AN7" s="167"/>
      <c r="AO7" s="167"/>
    </row>
    <row r="8" spans="2:41" s="16" customFormat="1" ht="16" x14ac:dyDescent="0.45">
      <c r="B8" s="72" t="s">
        <v>25</v>
      </c>
      <c r="C8" s="118">
        <v>12398</v>
      </c>
      <c r="D8" s="32">
        <v>11845</v>
      </c>
      <c r="E8" s="148">
        <v>553</v>
      </c>
      <c r="F8" s="155">
        <v>8656</v>
      </c>
      <c r="G8" s="32">
        <v>8211</v>
      </c>
      <c r="H8" s="148">
        <v>445</v>
      </c>
      <c r="I8" s="155">
        <v>403</v>
      </c>
      <c r="J8" s="32">
        <v>381</v>
      </c>
      <c r="K8" s="148">
        <v>22</v>
      </c>
      <c r="L8" s="155">
        <v>117</v>
      </c>
      <c r="M8" s="32">
        <v>111</v>
      </c>
      <c r="N8" s="148">
        <v>6</v>
      </c>
      <c r="O8" s="155">
        <v>3222</v>
      </c>
      <c r="P8" s="32">
        <v>3142</v>
      </c>
      <c r="Q8" s="31">
        <v>80</v>
      </c>
      <c r="R8" s="175"/>
      <c r="S8" s="175"/>
      <c r="T8" s="175"/>
    </row>
    <row r="9" spans="2:41" ht="16" x14ac:dyDescent="0.45">
      <c r="B9" s="12" t="s">
        <v>125</v>
      </c>
      <c r="C9" s="83">
        <v>29321</v>
      </c>
      <c r="D9" s="10">
        <v>27766</v>
      </c>
      <c r="E9" s="147">
        <v>1555</v>
      </c>
      <c r="F9" s="154">
        <v>18913</v>
      </c>
      <c r="G9" s="10">
        <v>17633</v>
      </c>
      <c r="H9" s="147">
        <v>1280</v>
      </c>
      <c r="I9" s="154">
        <v>794</v>
      </c>
      <c r="J9" s="10">
        <v>747</v>
      </c>
      <c r="K9" s="147">
        <v>47</v>
      </c>
      <c r="L9" s="154">
        <v>1374</v>
      </c>
      <c r="M9" s="10">
        <v>1276</v>
      </c>
      <c r="N9" s="147">
        <v>98</v>
      </c>
      <c r="O9" s="154">
        <v>8240</v>
      </c>
      <c r="P9" s="10">
        <v>8110</v>
      </c>
      <c r="Q9" s="8">
        <v>130</v>
      </c>
      <c r="R9" s="175"/>
      <c r="S9" s="175"/>
      <c r="T9" s="175"/>
    </row>
    <row r="10" spans="2:41" s="16" customFormat="1" ht="16" x14ac:dyDescent="0.45">
      <c r="B10" s="72" t="s">
        <v>25</v>
      </c>
      <c r="C10" s="118">
        <v>20813</v>
      </c>
      <c r="D10" s="32">
        <v>19459</v>
      </c>
      <c r="E10" s="148">
        <v>1354</v>
      </c>
      <c r="F10" s="155">
        <v>14145</v>
      </c>
      <c r="G10" s="32">
        <v>13005</v>
      </c>
      <c r="H10" s="148">
        <v>1140</v>
      </c>
      <c r="I10" s="155">
        <v>521</v>
      </c>
      <c r="J10" s="32">
        <v>483</v>
      </c>
      <c r="K10" s="148">
        <v>38</v>
      </c>
      <c r="L10" s="155">
        <v>895</v>
      </c>
      <c r="M10" s="32">
        <v>811</v>
      </c>
      <c r="N10" s="148">
        <v>84</v>
      </c>
      <c r="O10" s="155">
        <v>5252</v>
      </c>
      <c r="P10" s="32">
        <v>5160</v>
      </c>
      <c r="Q10" s="31">
        <v>92</v>
      </c>
      <c r="R10" s="175"/>
      <c r="S10" s="175"/>
      <c r="T10" s="175"/>
    </row>
    <row r="11" spans="2:41" ht="16" x14ac:dyDescent="0.45">
      <c r="B11" s="12" t="s">
        <v>161</v>
      </c>
      <c r="C11" s="83">
        <v>550</v>
      </c>
      <c r="D11" s="10">
        <v>505</v>
      </c>
      <c r="E11" s="147">
        <v>45</v>
      </c>
      <c r="F11" s="154" t="s">
        <v>8</v>
      </c>
      <c r="G11" s="10" t="s">
        <v>8</v>
      </c>
      <c r="H11" s="147" t="s">
        <v>8</v>
      </c>
      <c r="I11" s="154" t="s">
        <v>8</v>
      </c>
      <c r="J11" s="10" t="s">
        <v>8</v>
      </c>
      <c r="K11" s="147">
        <v>0</v>
      </c>
      <c r="L11" s="154">
        <v>19</v>
      </c>
      <c r="M11" s="10" t="s">
        <v>8</v>
      </c>
      <c r="N11" s="147" t="s">
        <v>11</v>
      </c>
      <c r="O11" s="154">
        <v>216</v>
      </c>
      <c r="P11" s="10">
        <v>204</v>
      </c>
      <c r="Q11" s="8">
        <v>12</v>
      </c>
      <c r="R11" s="175"/>
      <c r="S11" s="175"/>
      <c r="T11" s="175"/>
    </row>
    <row r="12" spans="2:41" ht="16" x14ac:dyDescent="0.45">
      <c r="B12" s="12" t="s">
        <v>57</v>
      </c>
      <c r="C12" s="83">
        <v>2083</v>
      </c>
      <c r="D12" s="10">
        <v>2027</v>
      </c>
      <c r="E12" s="147">
        <v>56</v>
      </c>
      <c r="F12" s="154">
        <v>1097</v>
      </c>
      <c r="G12" s="10">
        <v>1064</v>
      </c>
      <c r="H12" s="147">
        <v>33</v>
      </c>
      <c r="I12" s="154">
        <v>62</v>
      </c>
      <c r="J12" s="10">
        <v>57</v>
      </c>
      <c r="K12" s="147">
        <v>5</v>
      </c>
      <c r="L12" s="154">
        <v>281</v>
      </c>
      <c r="M12" s="10">
        <v>276</v>
      </c>
      <c r="N12" s="147">
        <v>5</v>
      </c>
      <c r="O12" s="154">
        <v>643</v>
      </c>
      <c r="P12" s="10">
        <v>630</v>
      </c>
      <c r="Q12" s="8">
        <v>13</v>
      </c>
      <c r="R12" s="175"/>
      <c r="S12" s="175"/>
      <c r="T12" s="175"/>
    </row>
    <row r="13" spans="2:41" ht="16" x14ac:dyDescent="0.45">
      <c r="B13" s="12" t="s">
        <v>162</v>
      </c>
      <c r="C13" s="83">
        <v>1265</v>
      </c>
      <c r="D13" s="10">
        <v>1220</v>
      </c>
      <c r="E13" s="147">
        <v>45</v>
      </c>
      <c r="F13" s="154">
        <v>383</v>
      </c>
      <c r="G13" s="10" t="s">
        <v>8</v>
      </c>
      <c r="H13" s="147" t="s">
        <v>8</v>
      </c>
      <c r="I13" s="154">
        <v>50</v>
      </c>
      <c r="J13" s="10" t="s">
        <v>8</v>
      </c>
      <c r="K13" s="147" t="s">
        <v>11</v>
      </c>
      <c r="L13" s="154">
        <v>228</v>
      </c>
      <c r="M13" s="10" t="s">
        <v>8</v>
      </c>
      <c r="N13" s="147" t="s">
        <v>8</v>
      </c>
      <c r="O13" s="154">
        <v>604</v>
      </c>
      <c r="P13" s="10" t="s">
        <v>8</v>
      </c>
      <c r="Q13" s="8" t="s">
        <v>8</v>
      </c>
      <c r="R13" s="175"/>
      <c r="S13" s="175"/>
      <c r="T13" s="175"/>
    </row>
    <row r="14" spans="2:41" ht="16" x14ac:dyDescent="0.45">
      <c r="B14" s="12" t="s">
        <v>66</v>
      </c>
      <c r="C14" s="83">
        <v>4086</v>
      </c>
      <c r="D14" s="10">
        <v>3944</v>
      </c>
      <c r="E14" s="147">
        <v>142</v>
      </c>
      <c r="F14" s="154">
        <v>1748</v>
      </c>
      <c r="G14" s="10">
        <v>1672</v>
      </c>
      <c r="H14" s="147">
        <v>76</v>
      </c>
      <c r="I14" s="154">
        <v>187</v>
      </c>
      <c r="J14" s="10">
        <v>170</v>
      </c>
      <c r="K14" s="147">
        <v>17</v>
      </c>
      <c r="L14" s="154">
        <v>422</v>
      </c>
      <c r="M14" s="10">
        <v>400</v>
      </c>
      <c r="N14" s="147">
        <v>22</v>
      </c>
      <c r="O14" s="154">
        <v>1729</v>
      </c>
      <c r="P14" s="10">
        <v>1702</v>
      </c>
      <c r="Q14" s="8">
        <v>27</v>
      </c>
      <c r="R14" s="175"/>
      <c r="S14" s="175"/>
      <c r="T14" s="175"/>
    </row>
    <row r="15" spans="2:41" ht="16" x14ac:dyDescent="0.45">
      <c r="B15" s="12" t="s">
        <v>163</v>
      </c>
      <c r="C15" s="83">
        <v>2349</v>
      </c>
      <c r="D15" s="10">
        <v>2034</v>
      </c>
      <c r="E15" s="147">
        <v>315</v>
      </c>
      <c r="F15" s="154">
        <v>822</v>
      </c>
      <c r="G15" s="10">
        <v>688</v>
      </c>
      <c r="H15" s="147">
        <v>134</v>
      </c>
      <c r="I15" s="154">
        <v>83</v>
      </c>
      <c r="J15" s="10">
        <v>64</v>
      </c>
      <c r="K15" s="147">
        <v>19</v>
      </c>
      <c r="L15" s="154">
        <v>486</v>
      </c>
      <c r="M15" s="10">
        <v>385</v>
      </c>
      <c r="N15" s="147">
        <v>101</v>
      </c>
      <c r="O15" s="154">
        <v>958</v>
      </c>
      <c r="P15" s="10">
        <v>897</v>
      </c>
      <c r="Q15" s="8">
        <v>61</v>
      </c>
      <c r="R15" s="175"/>
      <c r="S15" s="175"/>
      <c r="T15" s="175"/>
    </row>
    <row r="16" spans="2:41" ht="64" x14ac:dyDescent="0.45">
      <c r="B16" s="149" t="s">
        <v>164</v>
      </c>
      <c r="C16" s="83">
        <v>49</v>
      </c>
      <c r="D16" s="10" t="s">
        <v>8</v>
      </c>
      <c r="E16" s="147" t="s">
        <v>8</v>
      </c>
      <c r="F16" s="154">
        <v>33</v>
      </c>
      <c r="G16" s="10" t="s">
        <v>8</v>
      </c>
      <c r="H16" s="147" t="s">
        <v>8</v>
      </c>
      <c r="I16" s="154">
        <v>0</v>
      </c>
      <c r="J16" s="10">
        <v>0</v>
      </c>
      <c r="K16" s="147">
        <v>0</v>
      </c>
      <c r="L16" s="154">
        <v>0</v>
      </c>
      <c r="M16" s="10">
        <v>0</v>
      </c>
      <c r="N16" s="147">
        <v>0</v>
      </c>
      <c r="O16" s="154">
        <v>16</v>
      </c>
      <c r="P16" s="10">
        <v>16</v>
      </c>
      <c r="Q16" s="8">
        <v>0</v>
      </c>
      <c r="R16" s="175"/>
      <c r="S16" s="175"/>
      <c r="T16" s="175"/>
    </row>
    <row r="17" spans="2:25" ht="16" x14ac:dyDescent="0.45">
      <c r="B17" s="149" t="s">
        <v>189</v>
      </c>
      <c r="C17" s="83">
        <v>0</v>
      </c>
      <c r="D17" s="10">
        <v>0</v>
      </c>
      <c r="E17" s="147">
        <v>0</v>
      </c>
      <c r="F17" s="154">
        <v>0</v>
      </c>
      <c r="G17" s="10">
        <v>0</v>
      </c>
      <c r="H17" s="147">
        <v>0</v>
      </c>
      <c r="I17" s="154">
        <v>0</v>
      </c>
      <c r="J17" s="10">
        <v>0</v>
      </c>
      <c r="K17" s="147">
        <v>0</v>
      </c>
      <c r="L17" s="154">
        <v>0</v>
      </c>
      <c r="M17" s="10">
        <v>0</v>
      </c>
      <c r="N17" s="147">
        <v>0</v>
      </c>
      <c r="O17" s="154">
        <v>0</v>
      </c>
      <c r="P17" s="10">
        <v>0</v>
      </c>
      <c r="Q17" s="8">
        <v>0</v>
      </c>
      <c r="R17" s="175"/>
      <c r="S17" s="175"/>
      <c r="T17" s="175"/>
    </row>
    <row r="18" spans="2:25" ht="16" x14ac:dyDescent="0.45">
      <c r="B18" s="12" t="s">
        <v>110</v>
      </c>
      <c r="C18" s="83" t="s">
        <v>8</v>
      </c>
      <c r="D18" s="10" t="s">
        <v>8</v>
      </c>
      <c r="E18" s="147" t="s">
        <v>11</v>
      </c>
      <c r="F18" s="154" t="s">
        <v>8</v>
      </c>
      <c r="G18" s="10" t="s">
        <v>8</v>
      </c>
      <c r="H18" s="147" t="s">
        <v>8</v>
      </c>
      <c r="I18" s="154">
        <v>0</v>
      </c>
      <c r="J18" s="10">
        <v>0</v>
      </c>
      <c r="K18" s="147">
        <v>0</v>
      </c>
      <c r="L18" s="154">
        <v>0</v>
      </c>
      <c r="M18" s="10">
        <v>0</v>
      </c>
      <c r="N18" s="147">
        <v>0</v>
      </c>
      <c r="O18" s="154" t="s">
        <v>11</v>
      </c>
      <c r="P18" s="10" t="s">
        <v>11</v>
      </c>
      <c r="Q18" s="8" t="s">
        <v>11</v>
      </c>
      <c r="R18" s="175"/>
      <c r="S18" s="175"/>
      <c r="T18" s="175"/>
    </row>
    <row r="19" spans="2:25" ht="16" x14ac:dyDescent="0.45">
      <c r="B19" s="167"/>
      <c r="C19" s="167"/>
      <c r="D19" s="10"/>
      <c r="E19" s="8"/>
      <c r="F19" s="154"/>
      <c r="G19" s="10"/>
      <c r="H19" s="8"/>
      <c r="I19" s="154"/>
      <c r="J19" s="10"/>
      <c r="K19" s="8"/>
      <c r="L19" s="167"/>
      <c r="M19" s="10"/>
      <c r="N19" s="8"/>
      <c r="O19" s="22"/>
      <c r="P19" s="10"/>
      <c r="Q19" s="8"/>
      <c r="R19" s="22"/>
      <c r="S19" s="10"/>
      <c r="T19" s="8"/>
      <c r="U19" s="22"/>
      <c r="V19" s="10"/>
      <c r="W19" s="8"/>
    </row>
    <row r="20" spans="2:25" s="81" customFormat="1" ht="17.5" x14ac:dyDescent="0.45">
      <c r="B20" s="79" t="s">
        <v>191</v>
      </c>
      <c r="C20" s="80"/>
      <c r="D20" s="80"/>
      <c r="E20" s="53"/>
      <c r="F20" s="53"/>
      <c r="G20" s="53"/>
      <c r="H20" s="53"/>
      <c r="I20" s="53"/>
      <c r="J20" s="53"/>
      <c r="K20" s="53"/>
      <c r="L20" s="53"/>
      <c r="M20" s="53"/>
      <c r="N20" s="8"/>
      <c r="O20" s="53"/>
      <c r="P20" s="53"/>
      <c r="Q20" s="53"/>
      <c r="R20" s="53"/>
    </row>
    <row r="21" spans="2:25" s="81" customFormat="1" ht="17.5" x14ac:dyDescent="0.45">
      <c r="B21" s="79" t="s">
        <v>159</v>
      </c>
      <c r="C21" s="80"/>
      <c r="D21" s="80"/>
      <c r="E21" s="53"/>
      <c r="F21" s="53"/>
      <c r="G21" s="53"/>
      <c r="H21" s="53"/>
      <c r="I21" s="53"/>
      <c r="J21" s="53"/>
      <c r="K21" s="53"/>
      <c r="L21" s="53"/>
      <c r="M21" s="53"/>
      <c r="N21" s="53"/>
      <c r="O21" s="53"/>
      <c r="P21" s="53"/>
      <c r="Q21" s="53"/>
      <c r="R21" s="53"/>
    </row>
    <row r="22" spans="2:25" s="81" customFormat="1" ht="17.5" x14ac:dyDescent="0.45">
      <c r="B22" s="79" t="s">
        <v>160</v>
      </c>
      <c r="C22" s="80"/>
      <c r="D22" s="80"/>
      <c r="E22" s="53"/>
      <c r="F22" s="53"/>
      <c r="G22" s="53"/>
      <c r="H22" s="53"/>
      <c r="I22" s="53"/>
      <c r="J22" s="53"/>
      <c r="K22" s="53"/>
      <c r="L22" s="53"/>
      <c r="M22" s="53"/>
      <c r="N22" s="53"/>
      <c r="O22" s="53"/>
      <c r="P22" s="53"/>
      <c r="Q22" s="53"/>
      <c r="R22" s="53"/>
    </row>
    <row r="23" spans="2:25" s="81" customFormat="1" ht="17.5" x14ac:dyDescent="0.45">
      <c r="B23" s="79" t="s">
        <v>73</v>
      </c>
      <c r="C23" s="80"/>
      <c r="D23" s="80"/>
      <c r="E23" s="53"/>
      <c r="F23" s="53"/>
      <c r="G23" s="53"/>
      <c r="H23" s="53"/>
      <c r="I23" s="53"/>
      <c r="J23" s="53"/>
      <c r="K23" s="53"/>
      <c r="L23" s="53"/>
      <c r="M23" s="53"/>
      <c r="N23" s="53"/>
      <c r="O23" s="53"/>
      <c r="P23" s="53"/>
      <c r="Q23" s="53"/>
      <c r="R23" s="53"/>
    </row>
    <row r="24" spans="2:25" s="81" customFormat="1" ht="17.5" x14ac:dyDescent="0.45">
      <c r="B24" s="79" t="s">
        <v>165</v>
      </c>
      <c r="C24" s="80"/>
      <c r="D24" s="80"/>
      <c r="E24" s="53"/>
      <c r="F24" s="53"/>
      <c r="G24" s="53"/>
      <c r="H24" s="53"/>
      <c r="I24" s="53"/>
      <c r="J24" s="53"/>
      <c r="K24" s="53"/>
      <c r="L24" s="53"/>
      <c r="M24" s="53"/>
      <c r="N24" s="53"/>
      <c r="O24" s="53"/>
      <c r="P24" s="53"/>
      <c r="Q24" s="53"/>
      <c r="R24" s="53"/>
    </row>
    <row r="25" spans="2:25" x14ac:dyDescent="0.45">
      <c r="B25" s="55"/>
      <c r="C25" s="17"/>
      <c r="D25" s="46"/>
      <c r="E25" s="17"/>
      <c r="F25" s="46"/>
      <c r="G25" s="17"/>
      <c r="H25" s="46"/>
      <c r="I25" s="17"/>
      <c r="J25" s="46"/>
    </row>
    <row r="26" spans="2:25" x14ac:dyDescent="0.45">
      <c r="B26" s="55"/>
      <c r="C26" s="17"/>
      <c r="D26" s="46"/>
      <c r="E26" s="17"/>
      <c r="F26" s="46"/>
      <c r="G26" s="17"/>
      <c r="H26" s="46"/>
      <c r="I26" s="17"/>
      <c r="J26" s="46"/>
    </row>
    <row r="27" spans="2:25" ht="16" x14ac:dyDescent="0.45">
      <c r="B27" s="78" t="s">
        <v>192</v>
      </c>
    </row>
    <row r="29" spans="2:25" ht="16" x14ac:dyDescent="0.45">
      <c r="C29" s="203">
        <v>2024</v>
      </c>
      <c r="D29" s="201"/>
      <c r="E29" s="201"/>
      <c r="F29" s="201">
        <v>2023</v>
      </c>
      <c r="G29" s="201"/>
      <c r="H29" s="201"/>
      <c r="I29" s="206">
        <v>2022</v>
      </c>
      <c r="J29" s="206"/>
      <c r="K29" s="206"/>
      <c r="L29" s="206">
        <v>2021</v>
      </c>
      <c r="M29" s="206"/>
      <c r="N29" s="206"/>
      <c r="O29" s="206">
        <v>2020</v>
      </c>
      <c r="P29" s="206"/>
      <c r="Q29" s="206"/>
      <c r="T29" s="167"/>
      <c r="U29" s="167"/>
      <c r="V29" s="167"/>
      <c r="W29" s="167"/>
      <c r="X29" s="167"/>
      <c r="Y29" s="167"/>
    </row>
    <row r="30" spans="2:25" ht="48" x14ac:dyDescent="0.45">
      <c r="C30" s="63" t="s">
        <v>70</v>
      </c>
      <c r="D30" s="65" t="s">
        <v>71</v>
      </c>
      <c r="E30" s="146" t="s">
        <v>72</v>
      </c>
      <c r="F30" s="63" t="s">
        <v>70</v>
      </c>
      <c r="G30" s="65" t="s">
        <v>71</v>
      </c>
      <c r="H30" s="146" t="s">
        <v>72</v>
      </c>
      <c r="I30" s="63" t="s">
        <v>70</v>
      </c>
      <c r="J30" s="65" t="s">
        <v>71</v>
      </c>
      <c r="K30" s="146" t="s">
        <v>72</v>
      </c>
      <c r="L30" s="63" t="s">
        <v>70</v>
      </c>
      <c r="M30" s="65" t="s">
        <v>71</v>
      </c>
      <c r="N30" s="146" t="s">
        <v>72</v>
      </c>
      <c r="O30" s="63" t="s">
        <v>70</v>
      </c>
      <c r="P30" s="65" t="s">
        <v>71</v>
      </c>
      <c r="Q30" s="64" t="s">
        <v>72</v>
      </c>
      <c r="T30" s="167"/>
      <c r="U30" s="167"/>
      <c r="V30" s="167"/>
      <c r="W30" s="167"/>
      <c r="X30" s="167"/>
      <c r="Y30" s="167"/>
    </row>
    <row r="31" spans="2:25" ht="16" x14ac:dyDescent="0.45">
      <c r="B31" s="12" t="s">
        <v>124</v>
      </c>
      <c r="C31" s="22">
        <v>1665</v>
      </c>
      <c r="D31" s="10">
        <v>1642</v>
      </c>
      <c r="E31" s="147">
        <f>C31-D31</f>
        <v>23</v>
      </c>
      <c r="F31" s="22">
        <v>1381</v>
      </c>
      <c r="G31" s="10">
        <v>1366</v>
      </c>
      <c r="H31" s="147">
        <f>F31-G31</f>
        <v>15</v>
      </c>
      <c r="I31" s="22">
        <v>1141</v>
      </c>
      <c r="J31" s="10">
        <v>1128</v>
      </c>
      <c r="K31" s="147">
        <f>I31-J31</f>
        <v>13</v>
      </c>
      <c r="L31" s="22">
        <v>1279</v>
      </c>
      <c r="M31" s="10">
        <v>1269</v>
      </c>
      <c r="N31" s="147">
        <f>L31-M31</f>
        <v>10</v>
      </c>
      <c r="O31" s="22">
        <v>765</v>
      </c>
      <c r="P31" s="10">
        <v>750</v>
      </c>
      <c r="Q31" s="8">
        <f>O31-P31</f>
        <v>15</v>
      </c>
      <c r="T31" s="167"/>
      <c r="U31" s="167"/>
      <c r="V31" s="167"/>
      <c r="W31" s="167"/>
      <c r="X31" s="167"/>
      <c r="Y31" s="167"/>
    </row>
    <row r="32" spans="2:25" ht="16" x14ac:dyDescent="0.45">
      <c r="B32" s="12" t="s">
        <v>125</v>
      </c>
      <c r="C32" s="22">
        <v>5189</v>
      </c>
      <c r="D32" s="10">
        <v>5134</v>
      </c>
      <c r="E32" s="147">
        <f t="shared" ref="E32:E41" si="0">C32-D32</f>
        <v>55</v>
      </c>
      <c r="F32" s="22">
        <v>5163</v>
      </c>
      <c r="G32" s="10">
        <v>5103</v>
      </c>
      <c r="H32" s="147">
        <f t="shared" ref="H32:H34" si="1">F32-G32</f>
        <v>60</v>
      </c>
      <c r="I32" s="22">
        <v>5058</v>
      </c>
      <c r="J32" s="10">
        <v>5014</v>
      </c>
      <c r="K32" s="147">
        <f t="shared" ref="K32:K33" si="2">I32-J32</f>
        <v>44</v>
      </c>
      <c r="L32" s="22">
        <v>5182</v>
      </c>
      <c r="M32" s="10">
        <v>5129</v>
      </c>
      <c r="N32" s="147">
        <f t="shared" ref="N32:N35" si="3">L32-M32</f>
        <v>53</v>
      </c>
      <c r="O32" s="22">
        <v>3787</v>
      </c>
      <c r="P32" s="10">
        <v>3757</v>
      </c>
      <c r="Q32" s="8">
        <f t="shared" ref="Q32:Q33" si="4">O32-P32</f>
        <v>30</v>
      </c>
      <c r="T32" s="167"/>
      <c r="U32" s="167"/>
      <c r="V32" s="167"/>
      <c r="W32" s="167"/>
      <c r="X32" s="167"/>
      <c r="Y32" s="167"/>
    </row>
    <row r="33" spans="2:25" ht="16" x14ac:dyDescent="0.45">
      <c r="B33" s="12" t="s">
        <v>161</v>
      </c>
      <c r="C33" s="22">
        <v>124</v>
      </c>
      <c r="D33" s="10">
        <v>118</v>
      </c>
      <c r="E33" s="147">
        <f t="shared" si="0"/>
        <v>6</v>
      </c>
      <c r="F33" s="22">
        <v>138</v>
      </c>
      <c r="G33" s="10">
        <v>131</v>
      </c>
      <c r="H33" s="147">
        <f t="shared" si="1"/>
        <v>7</v>
      </c>
      <c r="I33" s="22">
        <v>208</v>
      </c>
      <c r="J33" s="10">
        <v>202</v>
      </c>
      <c r="K33" s="147">
        <f t="shared" si="2"/>
        <v>6</v>
      </c>
      <c r="L33" s="22">
        <v>234</v>
      </c>
      <c r="M33" s="10">
        <v>224</v>
      </c>
      <c r="N33" s="147">
        <f t="shared" si="3"/>
        <v>10</v>
      </c>
      <c r="O33" s="22">
        <v>202</v>
      </c>
      <c r="P33" s="10">
        <v>197</v>
      </c>
      <c r="Q33" s="8">
        <f t="shared" si="4"/>
        <v>5</v>
      </c>
      <c r="T33" s="167"/>
      <c r="U33" s="167"/>
      <c r="V33" s="167"/>
      <c r="W33" s="167"/>
      <c r="X33" s="167"/>
      <c r="Y33" s="167"/>
    </row>
    <row r="34" spans="2:25" ht="16" x14ac:dyDescent="0.45">
      <c r="B34" s="12" t="s">
        <v>57</v>
      </c>
      <c r="C34" s="22">
        <v>250</v>
      </c>
      <c r="D34" s="10" t="s">
        <v>8</v>
      </c>
      <c r="E34" s="147" t="s">
        <v>11</v>
      </c>
      <c r="F34" s="22">
        <v>236</v>
      </c>
      <c r="G34" s="10">
        <v>228</v>
      </c>
      <c r="H34" s="147">
        <f t="shared" si="1"/>
        <v>8</v>
      </c>
      <c r="I34" s="22">
        <v>219</v>
      </c>
      <c r="J34" s="10" t="s">
        <v>8</v>
      </c>
      <c r="K34" s="147" t="s">
        <v>11</v>
      </c>
      <c r="L34" s="22">
        <v>225</v>
      </c>
      <c r="M34" s="10">
        <v>220</v>
      </c>
      <c r="N34" s="147">
        <f t="shared" si="3"/>
        <v>5</v>
      </c>
      <c r="O34" s="22">
        <v>158</v>
      </c>
      <c r="P34" s="10" t="s">
        <v>8</v>
      </c>
      <c r="Q34" s="8" t="s">
        <v>11</v>
      </c>
      <c r="T34" s="167"/>
      <c r="U34" s="167"/>
      <c r="V34" s="167"/>
      <c r="W34" s="167"/>
      <c r="X34" s="167"/>
      <c r="Y34" s="167"/>
    </row>
    <row r="35" spans="2:25" ht="16" x14ac:dyDescent="0.45">
      <c r="B35" s="151" t="s">
        <v>167</v>
      </c>
      <c r="C35" s="22">
        <v>96</v>
      </c>
      <c r="D35" s="10" t="s">
        <v>8</v>
      </c>
      <c r="E35" s="147" t="s">
        <v>11</v>
      </c>
      <c r="F35" s="22" t="s">
        <v>8</v>
      </c>
      <c r="G35" s="10" t="s">
        <v>8</v>
      </c>
      <c r="H35" s="147"/>
      <c r="I35" s="22">
        <v>0</v>
      </c>
      <c r="J35" s="10">
        <v>0</v>
      </c>
      <c r="K35" s="147">
        <v>0</v>
      </c>
      <c r="L35" s="22">
        <v>0</v>
      </c>
      <c r="M35" s="10">
        <v>0</v>
      </c>
      <c r="N35" s="147">
        <f t="shared" si="3"/>
        <v>0</v>
      </c>
      <c r="O35" s="22">
        <v>0</v>
      </c>
      <c r="P35" s="10">
        <v>0</v>
      </c>
      <c r="Q35" s="8">
        <v>0</v>
      </c>
      <c r="T35" s="17"/>
      <c r="U35" s="17"/>
      <c r="V35" s="17"/>
      <c r="W35" s="17"/>
      <c r="X35" s="17"/>
    </row>
    <row r="36" spans="2:25" ht="16" x14ac:dyDescent="0.45">
      <c r="B36" s="12" t="s">
        <v>168</v>
      </c>
      <c r="C36" s="22" t="s">
        <v>8</v>
      </c>
      <c r="D36" s="10" t="s">
        <v>8</v>
      </c>
      <c r="E36" s="147"/>
      <c r="F36" s="22">
        <v>46</v>
      </c>
      <c r="G36" s="10">
        <v>46</v>
      </c>
      <c r="H36" s="147">
        <v>0</v>
      </c>
      <c r="I36" s="22" t="s">
        <v>8</v>
      </c>
      <c r="J36" s="10" t="s">
        <v>8</v>
      </c>
      <c r="K36" s="147"/>
      <c r="L36" s="22">
        <v>45</v>
      </c>
      <c r="M36" s="10">
        <v>45</v>
      </c>
      <c r="N36" s="147">
        <f>L36-M36</f>
        <v>0</v>
      </c>
      <c r="O36" s="22" t="s">
        <v>8</v>
      </c>
      <c r="P36" s="10" t="s">
        <v>8</v>
      </c>
      <c r="Q36" s="8"/>
    </row>
    <row r="37" spans="2:25" ht="16" x14ac:dyDescent="0.45">
      <c r="B37" s="12" t="s">
        <v>66</v>
      </c>
      <c r="C37" s="22">
        <v>1050</v>
      </c>
      <c r="D37" s="10">
        <v>1040</v>
      </c>
      <c r="E37" s="147">
        <f t="shared" si="0"/>
        <v>10</v>
      </c>
      <c r="F37" s="22">
        <v>990</v>
      </c>
      <c r="G37" s="10">
        <v>982</v>
      </c>
      <c r="H37" s="147">
        <f>F37-G37</f>
        <v>8</v>
      </c>
      <c r="I37" s="22">
        <v>975</v>
      </c>
      <c r="J37" s="10">
        <v>966</v>
      </c>
      <c r="K37" s="147">
        <f>I37-J37</f>
        <v>9</v>
      </c>
      <c r="L37" s="22">
        <v>1129</v>
      </c>
      <c r="M37" s="10">
        <v>1119</v>
      </c>
      <c r="N37" s="147">
        <f t="shared" ref="N37:N40" si="5">L37-M37</f>
        <v>10</v>
      </c>
      <c r="O37" s="22">
        <v>969</v>
      </c>
      <c r="P37" s="10">
        <v>963</v>
      </c>
      <c r="Q37" s="8">
        <f>O37-P37</f>
        <v>6</v>
      </c>
    </row>
    <row r="38" spans="2:25" ht="32" x14ac:dyDescent="0.45">
      <c r="B38" s="151" t="s">
        <v>131</v>
      </c>
      <c r="C38" s="22">
        <v>343</v>
      </c>
      <c r="D38" s="10">
        <v>309</v>
      </c>
      <c r="E38" s="147">
        <f t="shared" si="0"/>
        <v>34</v>
      </c>
      <c r="F38" s="22">
        <v>322</v>
      </c>
      <c r="G38" s="10">
        <v>295</v>
      </c>
      <c r="H38" s="147">
        <f t="shared" ref="H38:H41" si="6">F38-G38</f>
        <v>27</v>
      </c>
      <c r="I38" s="22">
        <v>308</v>
      </c>
      <c r="J38" s="10">
        <v>283</v>
      </c>
      <c r="K38" s="147">
        <f t="shared" ref="K38" si="7">I38-J38</f>
        <v>25</v>
      </c>
      <c r="L38" s="22">
        <v>338</v>
      </c>
      <c r="M38" s="10">
        <v>320</v>
      </c>
      <c r="N38" s="147">
        <f t="shared" si="5"/>
        <v>18</v>
      </c>
      <c r="O38" s="22">
        <v>199</v>
      </c>
      <c r="P38" s="10">
        <v>180</v>
      </c>
      <c r="Q38" s="8">
        <v>19</v>
      </c>
    </row>
    <row r="39" spans="2:25" ht="16" x14ac:dyDescent="0.45">
      <c r="B39" s="151" t="s">
        <v>111</v>
      </c>
      <c r="C39" s="22">
        <v>178</v>
      </c>
      <c r="D39" s="10">
        <v>178</v>
      </c>
      <c r="E39" s="147">
        <f t="shared" si="0"/>
        <v>0</v>
      </c>
      <c r="F39" s="22">
        <v>170</v>
      </c>
      <c r="G39" s="10">
        <v>170</v>
      </c>
      <c r="H39" s="147">
        <f t="shared" si="6"/>
        <v>0</v>
      </c>
      <c r="I39" s="22">
        <v>184</v>
      </c>
      <c r="J39" s="10" t="s">
        <v>8</v>
      </c>
      <c r="K39" s="147" t="s">
        <v>11</v>
      </c>
      <c r="L39" s="22">
        <v>164</v>
      </c>
      <c r="M39" s="10">
        <v>164</v>
      </c>
      <c r="N39" s="147">
        <f t="shared" si="5"/>
        <v>0</v>
      </c>
      <c r="O39" s="22">
        <v>129</v>
      </c>
      <c r="P39" s="10">
        <v>129</v>
      </c>
      <c r="Q39" s="8">
        <v>0</v>
      </c>
    </row>
    <row r="40" spans="2:25" ht="64" x14ac:dyDescent="0.45">
      <c r="B40" s="151" t="s">
        <v>164</v>
      </c>
      <c r="C40" s="22" t="s">
        <v>11</v>
      </c>
      <c r="D40" s="10" t="s">
        <v>11</v>
      </c>
      <c r="E40" s="147"/>
      <c r="F40" s="22" t="s">
        <v>11</v>
      </c>
      <c r="G40" s="10" t="s">
        <v>11</v>
      </c>
      <c r="H40" s="147"/>
      <c r="I40" s="22" t="s">
        <v>11</v>
      </c>
      <c r="J40" s="10" t="s">
        <v>11</v>
      </c>
      <c r="K40" s="147"/>
      <c r="L40" s="22">
        <v>0</v>
      </c>
      <c r="M40" s="10">
        <v>0</v>
      </c>
      <c r="N40" s="147">
        <f t="shared" si="5"/>
        <v>0</v>
      </c>
      <c r="O40" s="22" t="s">
        <v>11</v>
      </c>
      <c r="P40" s="10" t="s">
        <v>11</v>
      </c>
      <c r="Q40" s="8"/>
    </row>
    <row r="41" spans="2:25" ht="16" x14ac:dyDescent="0.45">
      <c r="B41" s="151" t="s">
        <v>189</v>
      </c>
      <c r="C41" s="22">
        <v>0</v>
      </c>
      <c r="D41" s="10">
        <v>0</v>
      </c>
      <c r="E41" s="147">
        <f t="shared" si="0"/>
        <v>0</v>
      </c>
      <c r="F41" s="22">
        <v>0</v>
      </c>
      <c r="G41" s="10">
        <v>0</v>
      </c>
      <c r="H41" s="147">
        <f t="shared" si="6"/>
        <v>0</v>
      </c>
      <c r="I41" s="22">
        <v>0</v>
      </c>
      <c r="J41" s="10">
        <v>0</v>
      </c>
      <c r="K41" s="147">
        <v>0</v>
      </c>
      <c r="L41" s="22">
        <v>0</v>
      </c>
      <c r="M41" s="10">
        <v>0</v>
      </c>
      <c r="N41" s="147">
        <v>0</v>
      </c>
      <c r="O41" s="22">
        <v>0</v>
      </c>
      <c r="P41" s="10">
        <v>0</v>
      </c>
      <c r="Q41" s="8">
        <v>0</v>
      </c>
    </row>
    <row r="42" spans="2:25" ht="16" x14ac:dyDescent="0.45">
      <c r="B42" s="151" t="s">
        <v>110</v>
      </c>
      <c r="C42" s="22" t="s">
        <v>11</v>
      </c>
      <c r="D42" s="10" t="s">
        <v>11</v>
      </c>
      <c r="E42" s="147"/>
      <c r="F42" s="22" t="s">
        <v>11</v>
      </c>
      <c r="G42" s="10" t="s">
        <v>11</v>
      </c>
      <c r="H42" s="147"/>
      <c r="I42" s="22">
        <v>0</v>
      </c>
      <c r="J42" s="10">
        <v>0</v>
      </c>
      <c r="K42" s="147">
        <v>0</v>
      </c>
      <c r="L42" s="22" t="s">
        <v>11</v>
      </c>
      <c r="M42" s="10" t="s">
        <v>11</v>
      </c>
      <c r="N42" s="147"/>
      <c r="O42" s="22" t="s">
        <v>11</v>
      </c>
      <c r="P42" s="10" t="s">
        <v>11</v>
      </c>
      <c r="Q42" s="8"/>
    </row>
    <row r="43" spans="2:25" ht="16" x14ac:dyDescent="0.45">
      <c r="B43" s="151" t="s">
        <v>166</v>
      </c>
      <c r="C43" s="22">
        <v>8953</v>
      </c>
      <c r="D43" s="10">
        <v>8819</v>
      </c>
      <c r="E43" s="147">
        <f>C43-D43</f>
        <v>134</v>
      </c>
      <c r="F43" s="22">
        <f>8556-88</f>
        <v>8468</v>
      </c>
      <c r="G43" s="10">
        <f>8430-88</f>
        <v>8342</v>
      </c>
      <c r="H43" s="147">
        <f>F43-G43</f>
        <v>126</v>
      </c>
      <c r="I43" s="22">
        <f>8199-69</f>
        <v>8130</v>
      </c>
      <c r="J43" s="10">
        <f>8098-69</f>
        <v>8029</v>
      </c>
      <c r="K43" s="147">
        <f>I43-J43</f>
        <v>101</v>
      </c>
      <c r="L43" s="22">
        <f>8676-80</f>
        <v>8596</v>
      </c>
      <c r="M43" s="10">
        <f>8570-80</f>
        <v>8490</v>
      </c>
      <c r="N43" s="147">
        <f>L43-M43</f>
        <v>106</v>
      </c>
      <c r="O43" s="22">
        <f>6286-64</f>
        <v>6222</v>
      </c>
      <c r="P43" s="10">
        <f>6209-64</f>
        <v>6145</v>
      </c>
      <c r="Q43" s="8">
        <f>O43-P43</f>
        <v>77</v>
      </c>
    </row>
    <row r="44" spans="2:25" ht="16" x14ac:dyDescent="0.45">
      <c r="B44" s="167"/>
      <c r="C44" s="22"/>
      <c r="D44" s="10"/>
      <c r="E44" s="8"/>
      <c r="F44" s="22"/>
      <c r="G44" s="10"/>
      <c r="H44" s="8"/>
      <c r="I44" s="22"/>
      <c r="J44" s="10"/>
      <c r="K44" s="8"/>
      <c r="L44" s="22"/>
      <c r="M44" s="10"/>
      <c r="N44" s="8"/>
      <c r="O44" s="22"/>
      <c r="P44" s="10"/>
      <c r="Q44" s="8"/>
    </row>
    <row r="45" spans="2:25" s="81" customFormat="1" ht="17.5" x14ac:dyDescent="0.45">
      <c r="B45" s="79" t="s">
        <v>172</v>
      </c>
      <c r="C45" s="80"/>
      <c r="D45" s="80"/>
      <c r="E45" s="53"/>
      <c r="F45" s="53"/>
      <c r="G45" s="53"/>
      <c r="H45" s="53"/>
      <c r="I45" s="53"/>
      <c r="J45" s="53"/>
      <c r="K45" s="53"/>
      <c r="L45" s="53"/>
      <c r="M45" s="53"/>
      <c r="N45" s="53"/>
      <c r="O45" s="53"/>
      <c r="P45" s="53"/>
      <c r="Q45" s="53"/>
      <c r="R45" s="53"/>
    </row>
    <row r="46" spans="2:25" s="81" customFormat="1" ht="17.5" x14ac:dyDescent="0.45">
      <c r="B46" s="79" t="s">
        <v>159</v>
      </c>
      <c r="C46" s="80"/>
      <c r="D46" s="80"/>
      <c r="E46" s="53"/>
      <c r="F46" s="53"/>
      <c r="G46" s="53"/>
      <c r="H46" s="53"/>
      <c r="I46" s="53"/>
      <c r="J46" s="53"/>
      <c r="K46" s="53"/>
      <c r="L46" s="53"/>
      <c r="M46" s="53"/>
      <c r="N46" s="53"/>
      <c r="O46" s="53"/>
      <c r="P46" s="53"/>
      <c r="Q46" s="53"/>
      <c r="R46" s="53"/>
    </row>
    <row r="47" spans="2:25" s="81" customFormat="1" ht="17.5" x14ac:dyDescent="0.45">
      <c r="B47" s="79" t="s">
        <v>160</v>
      </c>
      <c r="C47" s="80"/>
      <c r="D47" s="80"/>
      <c r="E47" s="53"/>
      <c r="F47" s="53"/>
      <c r="G47" s="53"/>
      <c r="H47" s="53"/>
      <c r="I47" s="53"/>
      <c r="J47" s="53"/>
      <c r="K47" s="53"/>
      <c r="L47" s="53"/>
      <c r="M47" s="53"/>
      <c r="N47" s="53"/>
      <c r="O47" s="53"/>
      <c r="P47" s="53"/>
      <c r="Q47" s="53"/>
      <c r="R47" s="53"/>
    </row>
    <row r="48" spans="2:25" s="81" customFormat="1" ht="17.5" x14ac:dyDescent="0.45">
      <c r="B48" s="79" t="s">
        <v>169</v>
      </c>
      <c r="C48" s="80"/>
      <c r="D48" s="80"/>
      <c r="E48" s="53"/>
      <c r="F48" s="53"/>
      <c r="G48" s="53"/>
      <c r="H48" s="53"/>
      <c r="I48" s="53"/>
      <c r="J48" s="53"/>
      <c r="K48" s="53"/>
      <c r="L48" s="53"/>
      <c r="M48" s="53"/>
      <c r="N48" s="53"/>
      <c r="O48" s="53"/>
      <c r="P48" s="53"/>
      <c r="Q48" s="53"/>
      <c r="R48" s="53"/>
    </row>
    <row r="49" spans="2:39" s="81" customFormat="1" ht="17.5" x14ac:dyDescent="0.45">
      <c r="B49" s="79"/>
      <c r="C49" s="80"/>
      <c r="D49" s="80"/>
      <c r="E49" s="53"/>
      <c r="F49" s="53"/>
      <c r="G49" s="53"/>
      <c r="H49" s="53"/>
      <c r="I49" s="53"/>
      <c r="J49" s="53"/>
      <c r="K49" s="53"/>
      <c r="L49" s="53"/>
      <c r="M49" s="53"/>
      <c r="N49" s="53"/>
      <c r="O49" s="53"/>
      <c r="P49" s="53"/>
      <c r="Q49" s="53"/>
      <c r="R49" s="53"/>
    </row>
    <row r="50" spans="2:39" s="81" customFormat="1" ht="17.5" x14ac:dyDescent="0.45">
      <c r="B50" s="79"/>
      <c r="C50" s="80"/>
      <c r="D50" s="80"/>
      <c r="E50" s="53"/>
      <c r="F50" s="53"/>
      <c r="G50" s="53"/>
      <c r="H50" s="53"/>
      <c r="I50" s="53"/>
      <c r="J50" s="53"/>
      <c r="K50" s="53"/>
      <c r="L50" s="53"/>
      <c r="M50" s="53"/>
      <c r="N50" s="53"/>
      <c r="O50" s="53"/>
      <c r="P50" s="53"/>
      <c r="Q50" s="53"/>
      <c r="R50" s="53"/>
      <c r="S50" s="167"/>
      <c r="T50" s="167"/>
      <c r="U50" s="167"/>
      <c r="V50" s="167"/>
      <c r="W50" s="167"/>
      <c r="X50" s="167"/>
      <c r="Y50" s="167"/>
      <c r="Z50" s="167"/>
      <c r="AA50" s="167"/>
      <c r="AB50" s="167"/>
      <c r="AC50" s="167"/>
      <c r="AD50" s="167"/>
      <c r="AE50" s="167"/>
      <c r="AF50" s="167"/>
      <c r="AG50" s="167"/>
      <c r="AH50" s="167"/>
      <c r="AI50" s="167"/>
      <c r="AJ50" s="167"/>
      <c r="AK50" s="167"/>
      <c r="AL50" s="167"/>
    </row>
    <row r="51" spans="2:39" ht="16" x14ac:dyDescent="0.45">
      <c r="B51" s="78" t="s">
        <v>193</v>
      </c>
      <c r="S51" s="167"/>
      <c r="T51" s="167"/>
      <c r="U51" s="167"/>
      <c r="V51" s="167"/>
      <c r="W51" s="167"/>
      <c r="X51" s="167"/>
      <c r="Y51" s="167"/>
      <c r="Z51" s="167"/>
      <c r="AA51" s="167"/>
      <c r="AB51" s="167"/>
      <c r="AC51" s="167"/>
      <c r="AD51" s="167"/>
      <c r="AE51" s="167"/>
      <c r="AF51" s="167"/>
      <c r="AG51" s="167"/>
      <c r="AH51" s="167"/>
      <c r="AI51" s="167"/>
      <c r="AJ51" s="167"/>
      <c r="AK51" s="167"/>
      <c r="AL51" s="167"/>
    </row>
    <row r="52" spans="2:39" ht="16" x14ac:dyDescent="0.45">
      <c r="S52" s="167"/>
      <c r="T52" s="167"/>
      <c r="U52" s="167"/>
      <c r="V52" s="167"/>
      <c r="W52" s="167"/>
      <c r="X52" s="167"/>
      <c r="Y52" s="167"/>
      <c r="Z52" s="167"/>
      <c r="AA52" s="167"/>
      <c r="AB52" s="167"/>
      <c r="AC52" s="167"/>
      <c r="AD52" s="167"/>
      <c r="AE52" s="167"/>
      <c r="AF52" s="167"/>
      <c r="AG52" s="167"/>
      <c r="AH52" s="167"/>
      <c r="AI52" s="167"/>
      <c r="AJ52" s="167"/>
      <c r="AK52" s="167"/>
      <c r="AL52" s="167"/>
    </row>
    <row r="53" spans="2:39" ht="16" x14ac:dyDescent="0.35">
      <c r="C53" s="201">
        <v>2024</v>
      </c>
      <c r="D53" s="201"/>
      <c r="E53" s="201"/>
      <c r="F53" s="201">
        <v>2023</v>
      </c>
      <c r="G53" s="201"/>
      <c r="H53" s="201"/>
      <c r="I53" s="201">
        <v>2022</v>
      </c>
      <c r="J53" s="201"/>
      <c r="K53" s="201"/>
      <c r="L53" s="201">
        <v>2021</v>
      </c>
      <c r="M53" s="201"/>
      <c r="N53" s="201"/>
      <c r="O53" s="201">
        <v>2020</v>
      </c>
      <c r="P53" s="201"/>
      <c r="Q53" s="201"/>
      <c r="S53" s="151"/>
      <c r="T53" s="105"/>
      <c r="U53" s="105"/>
      <c r="V53" s="105"/>
      <c r="W53" s="105"/>
      <c r="X53" s="105"/>
      <c r="Y53" s="105"/>
      <c r="Z53" s="105"/>
      <c r="AA53" s="105"/>
      <c r="AB53" s="105"/>
      <c r="AC53" s="105"/>
      <c r="AD53" s="160"/>
      <c r="AE53" s="160"/>
      <c r="AF53" s="160"/>
      <c r="AG53" s="160"/>
      <c r="AH53" s="160"/>
      <c r="AI53" s="160"/>
    </row>
    <row r="54" spans="2:39" ht="42" x14ac:dyDescent="0.35">
      <c r="C54" s="63" t="s">
        <v>83</v>
      </c>
      <c r="D54" s="119" t="s">
        <v>84</v>
      </c>
      <c r="E54" s="182" t="s">
        <v>85</v>
      </c>
      <c r="F54" s="63" t="s">
        <v>83</v>
      </c>
      <c r="G54" s="119" t="s">
        <v>84</v>
      </c>
      <c r="H54" s="182" t="s">
        <v>85</v>
      </c>
      <c r="I54" s="63" t="s">
        <v>83</v>
      </c>
      <c r="J54" s="119" t="s">
        <v>84</v>
      </c>
      <c r="K54" s="182" t="s">
        <v>85</v>
      </c>
      <c r="L54" s="63" t="s">
        <v>83</v>
      </c>
      <c r="M54" s="119" t="s">
        <v>84</v>
      </c>
      <c r="N54" s="182" t="s">
        <v>85</v>
      </c>
      <c r="O54" s="63" t="s">
        <v>83</v>
      </c>
      <c r="P54" s="119" t="s">
        <v>84</v>
      </c>
      <c r="Q54" s="17" t="s">
        <v>85</v>
      </c>
      <c r="S54" s="151"/>
      <c r="T54" s="151"/>
      <c r="U54" s="151"/>
      <c r="V54" s="151"/>
      <c r="W54" s="151"/>
      <c r="X54" s="151"/>
      <c r="Y54" s="151"/>
      <c r="Z54" s="151"/>
      <c r="AA54" s="151"/>
      <c r="AB54" s="151"/>
      <c r="AC54" s="151"/>
      <c r="AD54" s="160"/>
      <c r="AE54" s="160"/>
      <c r="AF54" s="160"/>
      <c r="AG54" s="160"/>
      <c r="AH54" s="160"/>
      <c r="AI54" s="160"/>
    </row>
    <row r="55" spans="2:39" ht="16" x14ac:dyDescent="0.35">
      <c r="B55" s="97" t="s">
        <v>124</v>
      </c>
      <c r="C55" s="120">
        <v>0.06</v>
      </c>
      <c r="D55" s="121">
        <v>0.18</v>
      </c>
      <c r="E55" s="183">
        <v>0.77</v>
      </c>
      <c r="F55" s="120">
        <v>0.06</v>
      </c>
      <c r="G55" s="121">
        <v>0.19</v>
      </c>
      <c r="H55" s="183">
        <v>0.75</v>
      </c>
      <c r="I55" s="120">
        <v>0.06</v>
      </c>
      <c r="J55" s="121">
        <v>0.2</v>
      </c>
      <c r="K55" s="183">
        <v>0.75</v>
      </c>
      <c r="L55" s="120">
        <v>0.05</v>
      </c>
      <c r="M55" s="121">
        <v>0.18</v>
      </c>
      <c r="N55" s="183">
        <v>0.77</v>
      </c>
      <c r="O55" s="120">
        <v>7.0000000000000007E-2</v>
      </c>
      <c r="P55" s="121">
        <v>0.17</v>
      </c>
      <c r="Q55" s="122">
        <v>0.77</v>
      </c>
      <c r="S55" s="151"/>
      <c r="T55" s="151"/>
      <c r="U55" s="151"/>
      <c r="V55" s="151"/>
      <c r="W55" s="151"/>
      <c r="X55" s="151"/>
      <c r="Y55" s="151"/>
      <c r="Z55" s="151"/>
      <c r="AA55" s="151"/>
      <c r="AB55" s="151"/>
      <c r="AC55" s="151"/>
      <c r="AD55" s="160"/>
      <c r="AE55" s="160"/>
      <c r="AF55" s="160"/>
      <c r="AG55" s="160"/>
      <c r="AH55" s="160"/>
      <c r="AI55" s="160"/>
    </row>
    <row r="56" spans="2:39" ht="16" x14ac:dyDescent="0.35">
      <c r="B56" s="97" t="s">
        <v>125</v>
      </c>
      <c r="C56" s="120">
        <v>0.04</v>
      </c>
      <c r="D56" s="121">
        <v>0.12</v>
      </c>
      <c r="E56" s="183">
        <v>0.84</v>
      </c>
      <c r="F56" s="120">
        <v>0.05</v>
      </c>
      <c r="G56" s="121">
        <v>0.12</v>
      </c>
      <c r="H56" s="183">
        <v>0.83</v>
      </c>
      <c r="I56" s="120">
        <v>0.06</v>
      </c>
      <c r="J56" s="121">
        <v>0.12</v>
      </c>
      <c r="K56" s="183">
        <v>0.82</v>
      </c>
      <c r="L56" s="120">
        <v>0.05</v>
      </c>
      <c r="M56" s="121">
        <v>0.12</v>
      </c>
      <c r="N56" s="183">
        <v>0.84</v>
      </c>
      <c r="O56" s="120">
        <v>0.05</v>
      </c>
      <c r="P56" s="121">
        <v>0.13</v>
      </c>
      <c r="Q56" s="122">
        <v>0.82</v>
      </c>
      <c r="S56" s="151"/>
      <c r="T56" s="151"/>
      <c r="U56" s="151"/>
      <c r="V56" s="151"/>
      <c r="W56" s="151"/>
      <c r="X56" s="151"/>
      <c r="Y56" s="151"/>
      <c r="Z56" s="151"/>
      <c r="AA56" s="151"/>
      <c r="AB56" s="151"/>
      <c r="AC56" s="151"/>
      <c r="AD56" s="160"/>
      <c r="AE56" s="160"/>
      <c r="AF56" s="160"/>
      <c r="AG56" s="160"/>
      <c r="AH56" s="160"/>
      <c r="AI56" s="160"/>
    </row>
    <row r="57" spans="2:39" ht="16" x14ac:dyDescent="0.35">
      <c r="B57" s="97" t="s">
        <v>161</v>
      </c>
      <c r="C57" s="120">
        <v>0.06</v>
      </c>
      <c r="D57" s="121">
        <v>0.18</v>
      </c>
      <c r="E57" s="183">
        <v>0.76</v>
      </c>
      <c r="F57" s="120">
        <v>0.03</v>
      </c>
      <c r="G57" s="121">
        <v>0.16</v>
      </c>
      <c r="H57" s="183">
        <v>0.81</v>
      </c>
      <c r="I57" s="120">
        <v>0.03</v>
      </c>
      <c r="J57" s="121">
        <v>0.17</v>
      </c>
      <c r="K57" s="183">
        <v>0.8</v>
      </c>
      <c r="L57" s="120">
        <v>0.01</v>
      </c>
      <c r="M57" s="121">
        <v>0.12</v>
      </c>
      <c r="N57" s="183">
        <v>0.86</v>
      </c>
      <c r="O57" s="120">
        <v>0.04</v>
      </c>
      <c r="P57" s="121">
        <v>0.24</v>
      </c>
      <c r="Q57" s="122">
        <v>0.72</v>
      </c>
      <c r="S57" s="151"/>
      <c r="T57" s="151"/>
      <c r="U57" s="151"/>
      <c r="V57" s="151"/>
      <c r="W57" s="151"/>
      <c r="X57" s="151"/>
      <c r="Y57" s="151"/>
      <c r="Z57" s="151"/>
      <c r="AA57" s="151"/>
      <c r="AB57" s="151"/>
      <c r="AC57" s="151"/>
      <c r="AD57" s="160"/>
      <c r="AE57" s="160"/>
      <c r="AF57" s="160"/>
      <c r="AG57" s="160"/>
      <c r="AH57" s="160"/>
      <c r="AI57" s="160"/>
    </row>
    <row r="58" spans="2:39" ht="16" x14ac:dyDescent="0.35">
      <c r="B58" s="97" t="s">
        <v>57</v>
      </c>
      <c r="C58" s="120">
        <v>0.04</v>
      </c>
      <c r="D58" s="121">
        <v>0.19</v>
      </c>
      <c r="E58" s="183">
        <v>0.77</v>
      </c>
      <c r="F58" s="120">
        <v>0.03</v>
      </c>
      <c r="G58" s="121">
        <v>0.17</v>
      </c>
      <c r="H58" s="183">
        <v>0.8</v>
      </c>
      <c r="I58" s="120">
        <v>0.03</v>
      </c>
      <c r="J58" s="121">
        <v>0.19</v>
      </c>
      <c r="K58" s="183">
        <v>0.78</v>
      </c>
      <c r="L58" s="120">
        <v>0.03</v>
      </c>
      <c r="M58" s="121">
        <v>0.15</v>
      </c>
      <c r="N58" s="183">
        <v>0.83</v>
      </c>
      <c r="O58" s="120">
        <v>0.04</v>
      </c>
      <c r="P58" s="121">
        <v>0.14000000000000001</v>
      </c>
      <c r="Q58" s="122">
        <v>0.82</v>
      </c>
      <c r="S58" s="151"/>
      <c r="T58" s="151"/>
      <c r="U58" s="151"/>
      <c r="V58" s="151"/>
      <c r="W58" s="151"/>
      <c r="X58" s="151"/>
      <c r="Y58" s="151"/>
      <c r="Z58" s="151"/>
      <c r="AA58" s="151"/>
      <c r="AB58" s="151"/>
      <c r="AC58" s="151"/>
      <c r="AD58" s="160"/>
      <c r="AE58" s="160"/>
      <c r="AF58" s="160"/>
      <c r="AG58" s="160"/>
      <c r="AH58" s="160"/>
      <c r="AI58" s="160"/>
    </row>
    <row r="59" spans="2:39" ht="16" x14ac:dyDescent="0.45">
      <c r="B59" s="151" t="s">
        <v>168</v>
      </c>
      <c r="C59" s="120">
        <v>0</v>
      </c>
      <c r="D59" s="121">
        <v>0.32</v>
      </c>
      <c r="E59" s="183">
        <v>0.68</v>
      </c>
      <c r="F59" s="120">
        <v>0</v>
      </c>
      <c r="G59" s="121">
        <v>0.4</v>
      </c>
      <c r="H59" s="183">
        <v>0.6</v>
      </c>
      <c r="I59" s="120" t="s">
        <v>113</v>
      </c>
      <c r="J59" s="121" t="s">
        <v>113</v>
      </c>
      <c r="K59" s="183" t="s">
        <v>113</v>
      </c>
      <c r="L59" s="120" t="s">
        <v>113</v>
      </c>
      <c r="M59" s="121" t="s">
        <v>113</v>
      </c>
      <c r="N59" s="183" t="s">
        <v>113</v>
      </c>
      <c r="O59" s="120" t="s">
        <v>113</v>
      </c>
      <c r="P59" s="121" t="s">
        <v>113</v>
      </c>
      <c r="Q59" s="122" t="s">
        <v>113</v>
      </c>
      <c r="S59" s="167"/>
      <c r="T59" s="197"/>
      <c r="U59" s="197"/>
      <c r="V59" s="197"/>
      <c r="W59" s="197"/>
      <c r="X59" s="197"/>
      <c r="Y59" s="197"/>
      <c r="Z59" s="197"/>
      <c r="AA59" s="197"/>
      <c r="AB59" s="197"/>
      <c r="AC59" s="197"/>
      <c r="AD59" s="197"/>
      <c r="AE59" s="197"/>
      <c r="AF59" s="197"/>
      <c r="AG59" s="197"/>
      <c r="AH59" s="197"/>
      <c r="AI59" s="197"/>
      <c r="AJ59" s="197"/>
      <c r="AK59" s="197"/>
      <c r="AL59" s="197"/>
      <c r="AM59" s="197"/>
    </row>
    <row r="60" spans="2:39" ht="16" x14ac:dyDescent="0.45">
      <c r="B60" s="151" t="s">
        <v>66</v>
      </c>
      <c r="C60" s="120">
        <v>0.16</v>
      </c>
      <c r="D60" s="121">
        <v>0.19</v>
      </c>
      <c r="E60" s="183">
        <v>0.65</v>
      </c>
      <c r="F60" s="120">
        <v>0.17</v>
      </c>
      <c r="G60" s="121">
        <v>0.2</v>
      </c>
      <c r="H60" s="183">
        <v>0.63</v>
      </c>
      <c r="I60" s="120">
        <v>0.17</v>
      </c>
      <c r="J60" s="121">
        <v>0.19</v>
      </c>
      <c r="K60" s="183">
        <v>0.65</v>
      </c>
      <c r="L60" s="120">
        <v>0.16</v>
      </c>
      <c r="M60" s="121">
        <v>0.17</v>
      </c>
      <c r="N60" s="183">
        <v>0.67</v>
      </c>
      <c r="O60" s="120">
        <v>0.16</v>
      </c>
      <c r="P60" s="121">
        <v>0.2</v>
      </c>
      <c r="Q60" s="122">
        <v>0.64</v>
      </c>
      <c r="S60" s="167"/>
      <c r="T60" s="167"/>
      <c r="U60" s="167"/>
      <c r="V60" s="167"/>
      <c r="W60" s="167"/>
      <c r="X60" s="167"/>
      <c r="Y60" s="167"/>
      <c r="Z60" s="167"/>
      <c r="AA60" s="167"/>
      <c r="AB60" s="167"/>
      <c r="AC60" s="167"/>
      <c r="AD60" s="167"/>
      <c r="AE60" s="167"/>
      <c r="AF60" s="167"/>
      <c r="AG60" s="167"/>
      <c r="AH60" s="167"/>
      <c r="AI60" s="167"/>
      <c r="AJ60" s="167"/>
      <c r="AK60" s="167"/>
      <c r="AL60" s="167"/>
      <c r="AM60" s="167"/>
    </row>
    <row r="61" spans="2:39" ht="32" x14ac:dyDescent="0.45">
      <c r="B61" s="151" t="s">
        <v>131</v>
      </c>
      <c r="C61" s="120">
        <v>0.01</v>
      </c>
      <c r="D61" s="121">
        <v>0.23</v>
      </c>
      <c r="E61" s="183">
        <v>0.76</v>
      </c>
      <c r="F61" s="120">
        <v>0.02</v>
      </c>
      <c r="G61" s="121">
        <v>0.17</v>
      </c>
      <c r="H61" s="183">
        <v>0.8</v>
      </c>
      <c r="I61" s="120">
        <v>0.02</v>
      </c>
      <c r="J61" s="121">
        <v>0.16</v>
      </c>
      <c r="K61" s="183">
        <v>0.82</v>
      </c>
      <c r="L61" s="120">
        <v>0</v>
      </c>
      <c r="M61" s="121">
        <v>0.2</v>
      </c>
      <c r="N61" s="183">
        <v>0.8</v>
      </c>
      <c r="O61" s="120">
        <v>0.01</v>
      </c>
      <c r="P61" s="121">
        <v>0.19</v>
      </c>
      <c r="Q61" s="122">
        <v>0.81</v>
      </c>
      <c r="S61" s="167"/>
      <c r="T61" s="167"/>
      <c r="U61" s="167"/>
      <c r="V61" s="167"/>
      <c r="W61" s="167"/>
      <c r="X61" s="167"/>
      <c r="Y61" s="167"/>
      <c r="Z61" s="167"/>
      <c r="AA61" s="167"/>
      <c r="AB61" s="167"/>
      <c r="AC61" s="167"/>
      <c r="AD61" s="167"/>
      <c r="AE61" s="167"/>
      <c r="AF61" s="167"/>
      <c r="AG61" s="167"/>
      <c r="AH61" s="167"/>
      <c r="AI61" s="167"/>
      <c r="AJ61" s="167"/>
      <c r="AK61" s="167"/>
      <c r="AL61" s="167"/>
      <c r="AM61" s="167"/>
    </row>
    <row r="62" spans="2:39" ht="16" x14ac:dyDescent="0.45">
      <c r="B62" s="151" t="s">
        <v>111</v>
      </c>
      <c r="C62" s="120">
        <v>0.04</v>
      </c>
      <c r="D62" s="121">
        <v>0.11</v>
      </c>
      <c r="E62" s="183">
        <v>0.85</v>
      </c>
      <c r="F62" s="120">
        <v>0.03</v>
      </c>
      <c r="G62" s="121">
        <v>0.14000000000000001</v>
      </c>
      <c r="H62" s="183">
        <v>0.83</v>
      </c>
      <c r="I62" s="120">
        <v>0.02</v>
      </c>
      <c r="J62" s="121">
        <v>0.16</v>
      </c>
      <c r="K62" s="183">
        <v>0.82</v>
      </c>
      <c r="L62" s="120">
        <v>0.01</v>
      </c>
      <c r="M62" s="121">
        <v>0.08</v>
      </c>
      <c r="N62" s="183">
        <v>0.91</v>
      </c>
      <c r="O62" s="120">
        <v>0.02</v>
      </c>
      <c r="P62" s="121">
        <v>0.14000000000000001</v>
      </c>
      <c r="Q62" s="122">
        <v>0.84</v>
      </c>
      <c r="S62" s="167"/>
      <c r="T62" s="167"/>
      <c r="U62" s="167"/>
      <c r="V62" s="167"/>
      <c r="W62" s="167"/>
      <c r="X62" s="167"/>
      <c r="Y62" s="167"/>
      <c r="Z62" s="167"/>
      <c r="AA62" s="167"/>
      <c r="AB62" s="167"/>
      <c r="AC62" s="167"/>
      <c r="AD62" s="167"/>
      <c r="AE62" s="167"/>
      <c r="AF62" s="167"/>
      <c r="AG62" s="167"/>
      <c r="AH62" s="167"/>
      <c r="AI62" s="167"/>
      <c r="AJ62" s="167"/>
      <c r="AK62" s="167"/>
      <c r="AL62" s="167"/>
      <c r="AM62" s="167"/>
    </row>
    <row r="63" spans="2:39" ht="16" x14ac:dyDescent="0.45">
      <c r="B63" s="38" t="s">
        <v>5</v>
      </c>
      <c r="C63" s="99">
        <v>0.06</v>
      </c>
      <c r="D63" s="99">
        <v>0.14000000000000001</v>
      </c>
      <c r="E63" s="184">
        <v>0.8</v>
      </c>
      <c r="F63" s="99">
        <v>0.06</v>
      </c>
      <c r="G63" s="99">
        <v>0.15</v>
      </c>
      <c r="H63" s="184">
        <v>0.79</v>
      </c>
      <c r="I63" s="99">
        <v>0.06</v>
      </c>
      <c r="J63" s="99">
        <v>0.15</v>
      </c>
      <c r="K63" s="184">
        <v>0.78</v>
      </c>
      <c r="L63" s="99">
        <v>0.06</v>
      </c>
      <c r="M63" s="99">
        <v>0.14000000000000001</v>
      </c>
      <c r="N63" s="184">
        <v>0.8</v>
      </c>
      <c r="O63" s="99">
        <v>0.06</v>
      </c>
      <c r="P63" s="99">
        <v>0.15</v>
      </c>
      <c r="Q63" s="99">
        <v>0.78</v>
      </c>
      <c r="S63" s="151"/>
      <c r="T63" s="151"/>
      <c r="U63" s="151"/>
      <c r="V63" s="151"/>
      <c r="W63" s="151"/>
      <c r="X63" s="151"/>
      <c r="Y63" s="151"/>
      <c r="Z63" s="151"/>
      <c r="AA63" s="151"/>
      <c r="AB63" s="151"/>
      <c r="AC63" s="151"/>
      <c r="AD63" s="151"/>
      <c r="AE63" s="151"/>
      <c r="AF63" s="151"/>
      <c r="AG63" s="151"/>
      <c r="AH63" s="151"/>
      <c r="AI63" s="151"/>
      <c r="AJ63" s="151"/>
      <c r="AK63" s="151"/>
      <c r="AL63" s="151"/>
      <c r="AM63" s="151"/>
    </row>
    <row r="64" spans="2:39" ht="16" x14ac:dyDescent="0.45">
      <c r="S64" s="151"/>
      <c r="T64" s="151"/>
      <c r="U64" s="151"/>
      <c r="V64" s="151"/>
      <c r="W64" s="151"/>
      <c r="X64" s="151"/>
      <c r="Y64" s="151"/>
      <c r="Z64" s="151"/>
      <c r="AA64" s="151"/>
      <c r="AB64" s="151"/>
      <c r="AC64" s="151"/>
      <c r="AD64" s="151"/>
      <c r="AE64" s="151"/>
      <c r="AF64" s="151"/>
      <c r="AG64" s="151"/>
      <c r="AH64" s="151"/>
      <c r="AI64" s="151"/>
      <c r="AJ64" s="151"/>
      <c r="AK64" s="151"/>
      <c r="AL64" s="151"/>
      <c r="AM64" s="151"/>
    </row>
    <row r="65" spans="2:39" ht="16" x14ac:dyDescent="0.45">
      <c r="B65" s="79" t="s">
        <v>172</v>
      </c>
      <c r="S65" s="167"/>
      <c r="T65" s="167"/>
      <c r="U65" s="167"/>
      <c r="V65" s="167"/>
      <c r="W65" s="167"/>
      <c r="X65" s="167"/>
      <c r="Y65" s="167"/>
      <c r="Z65" s="167"/>
      <c r="AA65" s="167"/>
      <c r="AB65" s="167"/>
      <c r="AC65" s="167"/>
      <c r="AD65" s="167"/>
      <c r="AE65" s="167"/>
      <c r="AF65" s="167"/>
      <c r="AG65" s="167"/>
      <c r="AH65" s="167"/>
      <c r="AI65" s="167"/>
      <c r="AJ65" s="167"/>
      <c r="AK65" s="167"/>
      <c r="AL65" s="167"/>
      <c r="AM65" s="167"/>
    </row>
    <row r="66" spans="2:39" ht="16" x14ac:dyDescent="0.45">
      <c r="B66" s="79" t="s">
        <v>159</v>
      </c>
      <c r="S66" s="167"/>
      <c r="T66" s="167"/>
      <c r="U66" s="167"/>
      <c r="V66" s="167"/>
      <c r="W66" s="167"/>
      <c r="X66" s="167"/>
      <c r="Y66" s="167"/>
      <c r="Z66" s="167"/>
      <c r="AA66" s="167"/>
      <c r="AB66" s="167"/>
      <c r="AC66" s="167"/>
      <c r="AD66" s="167"/>
      <c r="AE66" s="167"/>
      <c r="AF66" s="167"/>
      <c r="AG66" s="167"/>
      <c r="AH66" s="167"/>
      <c r="AI66" s="167"/>
      <c r="AJ66" s="167"/>
      <c r="AK66" s="167"/>
      <c r="AL66" s="167"/>
      <c r="AM66" s="167"/>
    </row>
    <row r="67" spans="2:39" ht="16" x14ac:dyDescent="0.45">
      <c r="B67" s="79" t="s">
        <v>170</v>
      </c>
      <c r="S67" s="167"/>
      <c r="T67" s="167"/>
      <c r="U67" s="167"/>
      <c r="V67" s="167"/>
      <c r="W67" s="167"/>
      <c r="X67" s="167"/>
      <c r="Y67" s="167"/>
      <c r="Z67" s="167"/>
      <c r="AA67" s="167"/>
      <c r="AB67" s="167"/>
      <c r="AC67" s="167"/>
      <c r="AD67" s="167"/>
      <c r="AE67" s="167"/>
      <c r="AF67" s="167"/>
      <c r="AG67" s="167"/>
      <c r="AH67" s="167"/>
      <c r="AI67" s="167"/>
      <c r="AJ67" s="167"/>
      <c r="AK67" s="167"/>
      <c r="AL67" s="167"/>
      <c r="AM67" s="167"/>
    </row>
    <row r="68" spans="2:39" ht="16" x14ac:dyDescent="0.45">
      <c r="B68" s="79" t="s">
        <v>171</v>
      </c>
      <c r="S68" s="167"/>
      <c r="T68" s="167"/>
      <c r="U68" s="167"/>
      <c r="V68" s="167"/>
      <c r="W68" s="167"/>
      <c r="X68" s="167"/>
      <c r="Y68" s="167"/>
      <c r="Z68" s="167"/>
      <c r="AA68" s="167"/>
      <c r="AB68" s="167"/>
      <c r="AC68" s="167"/>
      <c r="AD68" s="167"/>
      <c r="AE68" s="167"/>
      <c r="AF68" s="167"/>
      <c r="AG68" s="167"/>
      <c r="AH68" s="167"/>
      <c r="AI68" s="167"/>
      <c r="AJ68" s="167"/>
      <c r="AK68" s="167"/>
      <c r="AL68" s="167"/>
      <c r="AM68" s="167"/>
    </row>
    <row r="71" spans="2:39" ht="16" x14ac:dyDescent="0.45">
      <c r="B71" s="78" t="s">
        <v>194</v>
      </c>
    </row>
    <row r="73" spans="2:39" ht="16" x14ac:dyDescent="0.45">
      <c r="C73" s="206">
        <v>2024</v>
      </c>
      <c r="D73" s="206"/>
      <c r="E73" s="206"/>
      <c r="F73" s="206"/>
      <c r="G73" s="206"/>
      <c r="H73" s="206" t="s">
        <v>91</v>
      </c>
      <c r="I73" s="206"/>
      <c r="J73" s="206"/>
      <c r="K73" s="206"/>
      <c r="L73" s="206"/>
      <c r="M73" s="206" t="s">
        <v>92</v>
      </c>
      <c r="N73" s="206"/>
      <c r="O73" s="206"/>
      <c r="P73" s="206"/>
      <c r="Q73" s="206"/>
      <c r="R73" s="206" t="s">
        <v>93</v>
      </c>
      <c r="S73" s="206"/>
      <c r="T73" s="206"/>
      <c r="U73" s="206"/>
      <c r="V73" s="206"/>
      <c r="W73" s="206" t="s">
        <v>94</v>
      </c>
      <c r="X73" s="206"/>
      <c r="Y73" s="206"/>
      <c r="Z73" s="206"/>
      <c r="AA73" s="206"/>
    </row>
    <row r="74" spans="2:39" ht="42" x14ac:dyDescent="0.4">
      <c r="C74" s="125" t="s">
        <v>86</v>
      </c>
      <c r="D74" s="119" t="s">
        <v>87</v>
      </c>
      <c r="E74" s="126" t="s">
        <v>88</v>
      </c>
      <c r="F74" s="119" t="s">
        <v>89</v>
      </c>
      <c r="G74" s="17" t="s">
        <v>90</v>
      </c>
      <c r="H74" s="125" t="s">
        <v>86</v>
      </c>
      <c r="I74" s="119" t="s">
        <v>87</v>
      </c>
      <c r="J74" s="126" t="s">
        <v>88</v>
      </c>
      <c r="K74" s="119" t="s">
        <v>89</v>
      </c>
      <c r="L74" s="17" t="s">
        <v>90</v>
      </c>
      <c r="M74" s="125" t="s">
        <v>86</v>
      </c>
      <c r="N74" s="119" t="s">
        <v>87</v>
      </c>
      <c r="O74" s="126" t="s">
        <v>88</v>
      </c>
      <c r="P74" s="119" t="s">
        <v>89</v>
      </c>
      <c r="Q74" s="17" t="s">
        <v>90</v>
      </c>
      <c r="R74" s="125" t="s">
        <v>86</v>
      </c>
      <c r="S74" s="119" t="s">
        <v>87</v>
      </c>
      <c r="T74" s="126" t="s">
        <v>88</v>
      </c>
      <c r="U74" s="119" t="s">
        <v>89</v>
      </c>
      <c r="V74" s="17" t="s">
        <v>90</v>
      </c>
      <c r="W74" s="125" t="s">
        <v>86</v>
      </c>
      <c r="X74" s="119" t="s">
        <v>87</v>
      </c>
      <c r="Y74" s="126" t="s">
        <v>88</v>
      </c>
      <c r="Z74" s="119" t="s">
        <v>89</v>
      </c>
      <c r="AA74" s="17" t="s">
        <v>90</v>
      </c>
    </row>
    <row r="75" spans="2:39" ht="16" x14ac:dyDescent="0.4">
      <c r="B75" s="97" t="s">
        <v>124</v>
      </c>
      <c r="C75" s="21">
        <v>1665</v>
      </c>
      <c r="D75" s="119">
        <v>1647</v>
      </c>
      <c r="E75" s="161">
        <v>1470</v>
      </c>
      <c r="F75" s="119">
        <v>0</v>
      </c>
      <c r="G75" s="17">
        <v>18</v>
      </c>
      <c r="H75" s="21">
        <v>1381</v>
      </c>
      <c r="I75" s="119">
        <v>1368</v>
      </c>
      <c r="J75" s="126">
        <v>1204</v>
      </c>
      <c r="K75" s="119">
        <v>0</v>
      </c>
      <c r="L75" s="17">
        <v>13</v>
      </c>
      <c r="M75" s="21">
        <v>1141</v>
      </c>
      <c r="N75" s="119">
        <v>1128</v>
      </c>
      <c r="O75" s="126">
        <v>975</v>
      </c>
      <c r="P75" s="119">
        <v>0</v>
      </c>
      <c r="Q75" s="17">
        <v>13</v>
      </c>
      <c r="R75" s="21">
        <v>1279</v>
      </c>
      <c r="S75" s="119">
        <v>1239</v>
      </c>
      <c r="T75" s="126">
        <v>1027</v>
      </c>
      <c r="U75" s="119">
        <v>0</v>
      </c>
      <c r="V75" s="17">
        <v>40</v>
      </c>
      <c r="W75" s="21">
        <v>765</v>
      </c>
      <c r="X75" s="119">
        <v>747</v>
      </c>
      <c r="Y75" s="126">
        <v>644</v>
      </c>
      <c r="Z75" s="119">
        <v>0</v>
      </c>
      <c r="AA75" s="17">
        <v>18</v>
      </c>
    </row>
    <row r="76" spans="2:39" ht="16" x14ac:dyDescent="0.4">
      <c r="B76" s="97" t="s">
        <v>125</v>
      </c>
      <c r="C76" s="21">
        <v>5189</v>
      </c>
      <c r="D76" s="119">
        <v>4597</v>
      </c>
      <c r="E76" s="161">
        <v>1935</v>
      </c>
      <c r="F76" s="119">
        <v>27</v>
      </c>
      <c r="G76" s="17">
        <v>565</v>
      </c>
      <c r="H76" s="21">
        <v>5163</v>
      </c>
      <c r="I76" s="119">
        <v>4446</v>
      </c>
      <c r="J76" s="126">
        <v>1883</v>
      </c>
      <c r="K76" s="119">
        <v>27</v>
      </c>
      <c r="L76" s="17">
        <v>690</v>
      </c>
      <c r="M76" s="21">
        <v>5058</v>
      </c>
      <c r="N76" s="119">
        <v>4324</v>
      </c>
      <c r="O76" s="126">
        <v>1823</v>
      </c>
      <c r="P76" s="119">
        <v>23</v>
      </c>
      <c r="Q76" s="17">
        <v>711</v>
      </c>
      <c r="R76" s="21">
        <v>5182</v>
      </c>
      <c r="S76" s="119">
        <v>4341</v>
      </c>
      <c r="T76" s="126">
        <v>1801</v>
      </c>
      <c r="U76" s="119">
        <v>25</v>
      </c>
      <c r="V76" s="17">
        <v>816</v>
      </c>
      <c r="W76" s="21">
        <v>3787</v>
      </c>
      <c r="X76" s="119">
        <v>3258</v>
      </c>
      <c r="Y76" s="126">
        <v>1486</v>
      </c>
      <c r="Z76" s="119">
        <v>18</v>
      </c>
      <c r="AA76" s="17">
        <v>511</v>
      </c>
    </row>
    <row r="77" spans="2:39" ht="16" x14ac:dyDescent="0.4">
      <c r="B77" s="97" t="s">
        <v>161</v>
      </c>
      <c r="C77" s="21">
        <v>124</v>
      </c>
      <c r="D77" s="119">
        <v>117</v>
      </c>
      <c r="E77" s="161">
        <v>36</v>
      </c>
      <c r="F77" s="119" t="s">
        <v>11</v>
      </c>
      <c r="G77" s="17" t="s">
        <v>8</v>
      </c>
      <c r="H77" s="21">
        <v>138</v>
      </c>
      <c r="I77" s="119" t="s">
        <v>8</v>
      </c>
      <c r="J77" s="126">
        <v>42</v>
      </c>
      <c r="K77" s="163">
        <v>0</v>
      </c>
      <c r="L77" s="17" t="s">
        <v>11</v>
      </c>
      <c r="M77" s="21">
        <v>208</v>
      </c>
      <c r="N77" s="119">
        <v>200</v>
      </c>
      <c r="O77" s="126">
        <v>64</v>
      </c>
      <c r="P77" s="119" t="s">
        <v>11</v>
      </c>
      <c r="Q77" s="17" t="s">
        <v>8</v>
      </c>
      <c r="R77" s="21">
        <v>234</v>
      </c>
      <c r="S77" s="119">
        <v>223</v>
      </c>
      <c r="T77" s="126">
        <v>77</v>
      </c>
      <c r="U77" s="119" t="s">
        <v>11</v>
      </c>
      <c r="V77" s="17" t="s">
        <v>8</v>
      </c>
      <c r="W77" s="21">
        <v>202</v>
      </c>
      <c r="X77" s="119">
        <v>188</v>
      </c>
      <c r="Y77" s="126">
        <v>60</v>
      </c>
      <c r="Z77" s="153" t="s">
        <v>11</v>
      </c>
      <c r="AA77" s="153" t="s">
        <v>8</v>
      </c>
    </row>
    <row r="78" spans="2:39" ht="16" x14ac:dyDescent="0.4">
      <c r="B78" s="97" t="s">
        <v>57</v>
      </c>
      <c r="C78" s="21">
        <v>250</v>
      </c>
      <c r="D78" s="119">
        <v>209</v>
      </c>
      <c r="E78" s="161">
        <v>36</v>
      </c>
      <c r="F78" s="119">
        <v>15</v>
      </c>
      <c r="G78" s="17">
        <v>26</v>
      </c>
      <c r="H78" s="21">
        <v>236</v>
      </c>
      <c r="I78" s="119">
        <v>201</v>
      </c>
      <c r="J78" s="126">
        <v>24</v>
      </c>
      <c r="K78" s="119" t="s">
        <v>8</v>
      </c>
      <c r="L78" s="17" t="s">
        <v>8</v>
      </c>
      <c r="M78" s="21">
        <v>219</v>
      </c>
      <c r="N78" s="119">
        <v>182</v>
      </c>
      <c r="O78" s="126">
        <v>24</v>
      </c>
      <c r="P78" s="119" t="s">
        <v>8</v>
      </c>
      <c r="Q78" s="17" t="s">
        <v>8</v>
      </c>
      <c r="R78" s="21">
        <v>225</v>
      </c>
      <c r="S78" s="119">
        <v>175</v>
      </c>
      <c r="T78" s="126">
        <v>26</v>
      </c>
      <c r="U78" s="119" t="s">
        <v>8</v>
      </c>
      <c r="V78" s="17" t="s">
        <v>8</v>
      </c>
      <c r="W78" s="21">
        <v>158</v>
      </c>
      <c r="X78" s="119">
        <v>135</v>
      </c>
      <c r="Y78" s="126">
        <v>23</v>
      </c>
      <c r="Z78" s="153" t="s">
        <v>11</v>
      </c>
      <c r="AA78" s="153" t="s">
        <v>8</v>
      </c>
    </row>
    <row r="79" spans="2:39" ht="16" x14ac:dyDescent="0.4">
      <c r="B79" s="151" t="s">
        <v>167</v>
      </c>
      <c r="C79" s="21">
        <v>96</v>
      </c>
      <c r="D79" s="153">
        <v>0</v>
      </c>
      <c r="E79" s="161">
        <v>0</v>
      </c>
      <c r="F79" s="153">
        <v>82</v>
      </c>
      <c r="G79" s="17">
        <v>14</v>
      </c>
      <c r="H79" s="21" t="s">
        <v>8</v>
      </c>
      <c r="I79" s="153">
        <v>0</v>
      </c>
      <c r="J79" s="126">
        <v>0</v>
      </c>
      <c r="K79" s="153">
        <v>20</v>
      </c>
      <c r="L79" s="17" t="s">
        <v>11</v>
      </c>
      <c r="M79" s="21">
        <v>0</v>
      </c>
      <c r="N79" s="153">
        <v>0</v>
      </c>
      <c r="O79" s="126">
        <v>0</v>
      </c>
      <c r="P79" s="153">
        <v>0</v>
      </c>
      <c r="Q79" s="17">
        <v>0</v>
      </c>
      <c r="R79" s="21">
        <v>0</v>
      </c>
      <c r="S79" s="153">
        <v>0</v>
      </c>
      <c r="T79" s="126">
        <v>0</v>
      </c>
      <c r="U79" s="153">
        <v>0</v>
      </c>
      <c r="V79" s="17">
        <v>0</v>
      </c>
      <c r="W79" s="21">
        <v>0</v>
      </c>
      <c r="X79" s="153">
        <v>0</v>
      </c>
      <c r="Y79" s="126">
        <v>0</v>
      </c>
      <c r="Z79" s="153">
        <v>0</v>
      </c>
      <c r="AA79" s="153">
        <v>0</v>
      </c>
    </row>
    <row r="80" spans="2:39" ht="16" x14ac:dyDescent="0.4">
      <c r="B80" s="151" t="s">
        <v>168</v>
      </c>
      <c r="C80" s="21" t="s">
        <v>8</v>
      </c>
      <c r="D80" s="153" t="s">
        <v>11</v>
      </c>
      <c r="E80" s="161" t="s">
        <v>11</v>
      </c>
      <c r="F80" s="153">
        <v>46</v>
      </c>
      <c r="G80" s="17">
        <v>7</v>
      </c>
      <c r="H80" s="21">
        <v>46</v>
      </c>
      <c r="I80" s="153">
        <v>0</v>
      </c>
      <c r="J80" s="126">
        <v>0</v>
      </c>
      <c r="K80" s="153" t="s">
        <v>8</v>
      </c>
      <c r="L80" s="17" t="s">
        <v>11</v>
      </c>
      <c r="M80" s="21" t="s">
        <v>8</v>
      </c>
      <c r="N80" s="153">
        <v>0</v>
      </c>
      <c r="O80" s="126">
        <v>0</v>
      </c>
      <c r="P80" s="153">
        <v>31</v>
      </c>
      <c r="Q80" s="17" t="s">
        <v>8</v>
      </c>
      <c r="R80" s="21">
        <v>45</v>
      </c>
      <c r="S80" s="153">
        <v>0</v>
      </c>
      <c r="T80" s="126">
        <v>0</v>
      </c>
      <c r="U80" s="153" t="s">
        <v>8</v>
      </c>
      <c r="V80" s="17" t="s">
        <v>8</v>
      </c>
      <c r="W80" s="21" t="s">
        <v>8</v>
      </c>
      <c r="X80" s="153">
        <v>0</v>
      </c>
      <c r="Y80" s="126">
        <v>0</v>
      </c>
      <c r="Z80" s="153" t="s">
        <v>8</v>
      </c>
      <c r="AA80" s="153">
        <v>0</v>
      </c>
    </row>
    <row r="81" spans="2:27" ht="16" x14ac:dyDescent="0.4">
      <c r="B81" s="97" t="s">
        <v>66</v>
      </c>
      <c r="C81" s="21">
        <v>1050</v>
      </c>
      <c r="D81" s="119">
        <v>806</v>
      </c>
      <c r="E81" s="161">
        <v>219</v>
      </c>
      <c r="F81" s="119">
        <v>127</v>
      </c>
      <c r="G81" s="17">
        <v>117</v>
      </c>
      <c r="H81" s="21">
        <v>990</v>
      </c>
      <c r="I81" s="119">
        <v>782</v>
      </c>
      <c r="J81" s="126">
        <v>244</v>
      </c>
      <c r="K81" s="119">
        <v>123</v>
      </c>
      <c r="L81" s="17">
        <v>85</v>
      </c>
      <c r="M81" s="21">
        <v>975</v>
      </c>
      <c r="N81" s="119">
        <v>781</v>
      </c>
      <c r="O81" s="126">
        <v>215</v>
      </c>
      <c r="P81" s="119">
        <v>96</v>
      </c>
      <c r="Q81" s="17">
        <v>98</v>
      </c>
      <c r="R81" s="21">
        <v>1129</v>
      </c>
      <c r="S81" s="119">
        <v>878</v>
      </c>
      <c r="T81" s="126">
        <v>260</v>
      </c>
      <c r="U81" s="119">
        <v>138</v>
      </c>
      <c r="V81" s="17">
        <v>113</v>
      </c>
      <c r="W81" s="21">
        <v>969</v>
      </c>
      <c r="X81" s="119">
        <v>776</v>
      </c>
      <c r="Y81" s="126">
        <v>216</v>
      </c>
      <c r="Z81" s="119">
        <v>97</v>
      </c>
      <c r="AA81" s="17">
        <v>96</v>
      </c>
    </row>
    <row r="82" spans="2:27" ht="32" x14ac:dyDescent="0.4">
      <c r="B82" s="151" t="s">
        <v>131</v>
      </c>
      <c r="C82" s="21">
        <v>343</v>
      </c>
      <c r="D82" s="153">
        <v>158</v>
      </c>
      <c r="E82" s="161">
        <v>22</v>
      </c>
      <c r="F82" s="153">
        <v>95</v>
      </c>
      <c r="G82" s="17">
        <v>90</v>
      </c>
      <c r="H82" s="21">
        <v>322</v>
      </c>
      <c r="I82" s="153">
        <v>165</v>
      </c>
      <c r="J82" s="126">
        <v>24</v>
      </c>
      <c r="K82" s="153">
        <v>70</v>
      </c>
      <c r="L82" s="17">
        <v>87</v>
      </c>
      <c r="M82" s="21">
        <v>308</v>
      </c>
      <c r="N82" s="153">
        <v>155</v>
      </c>
      <c r="O82" s="126">
        <v>23</v>
      </c>
      <c r="P82" s="153">
        <v>83</v>
      </c>
      <c r="Q82" s="17">
        <v>70</v>
      </c>
      <c r="R82" s="21">
        <v>338</v>
      </c>
      <c r="S82" s="153">
        <v>162</v>
      </c>
      <c r="T82" s="126">
        <v>26</v>
      </c>
      <c r="U82" s="153">
        <v>94</v>
      </c>
      <c r="V82" s="17">
        <v>82</v>
      </c>
      <c r="W82" s="21">
        <v>199</v>
      </c>
      <c r="X82" s="153">
        <v>96</v>
      </c>
      <c r="Y82" s="126">
        <v>6</v>
      </c>
      <c r="Z82" s="153">
        <v>64</v>
      </c>
      <c r="AA82" s="17">
        <v>39</v>
      </c>
    </row>
    <row r="83" spans="2:27" ht="16" x14ac:dyDescent="0.4">
      <c r="B83" s="151" t="s">
        <v>111</v>
      </c>
      <c r="C83" s="21">
        <v>178</v>
      </c>
      <c r="D83" s="153">
        <v>140</v>
      </c>
      <c r="E83" s="161" t="s">
        <v>8</v>
      </c>
      <c r="F83" s="153" t="s">
        <v>8</v>
      </c>
      <c r="G83" s="17" t="s">
        <v>8</v>
      </c>
      <c r="H83" s="21">
        <v>170</v>
      </c>
      <c r="I83" s="153">
        <v>136</v>
      </c>
      <c r="J83" s="126">
        <v>13</v>
      </c>
      <c r="K83" s="153">
        <v>19</v>
      </c>
      <c r="L83" s="17">
        <v>15</v>
      </c>
      <c r="M83" s="21">
        <v>184</v>
      </c>
      <c r="N83" s="153">
        <v>150</v>
      </c>
      <c r="O83" s="126">
        <v>12</v>
      </c>
      <c r="P83" s="153">
        <v>24</v>
      </c>
      <c r="Q83" s="17">
        <v>10</v>
      </c>
      <c r="R83" s="21">
        <v>164</v>
      </c>
      <c r="S83" s="153">
        <v>116</v>
      </c>
      <c r="T83" s="126">
        <v>9</v>
      </c>
      <c r="U83" s="153">
        <v>26</v>
      </c>
      <c r="V83" s="17">
        <v>22</v>
      </c>
      <c r="W83" s="21">
        <v>129</v>
      </c>
      <c r="X83" s="153">
        <v>102</v>
      </c>
      <c r="Y83" s="126">
        <v>5</v>
      </c>
      <c r="Z83" s="153">
        <v>21</v>
      </c>
      <c r="AA83" s="17">
        <v>6</v>
      </c>
    </row>
    <row r="84" spans="2:27" ht="64" x14ac:dyDescent="0.4">
      <c r="B84" s="151" t="s">
        <v>164</v>
      </c>
      <c r="C84" s="21" t="s">
        <v>11</v>
      </c>
      <c r="D84" s="119" t="s">
        <v>11</v>
      </c>
      <c r="E84" s="161" t="s">
        <v>11</v>
      </c>
      <c r="F84" s="119">
        <v>0</v>
      </c>
      <c r="G84" s="17">
        <v>0</v>
      </c>
      <c r="H84" s="21" t="s">
        <v>11</v>
      </c>
      <c r="I84" s="119" t="s">
        <v>11</v>
      </c>
      <c r="J84" s="126">
        <v>0</v>
      </c>
      <c r="K84" s="119">
        <v>0</v>
      </c>
      <c r="L84" s="17">
        <v>0</v>
      </c>
      <c r="M84" s="21" t="s">
        <v>11</v>
      </c>
      <c r="N84" s="119" t="s">
        <v>11</v>
      </c>
      <c r="O84" s="126">
        <v>0</v>
      </c>
      <c r="P84" s="119">
        <v>0</v>
      </c>
      <c r="Q84" s="17">
        <v>0</v>
      </c>
      <c r="R84" s="21">
        <v>0</v>
      </c>
      <c r="S84" s="119">
        <v>0</v>
      </c>
      <c r="T84" s="126">
        <v>0</v>
      </c>
      <c r="U84" s="119">
        <v>0</v>
      </c>
      <c r="V84" s="17">
        <v>0</v>
      </c>
      <c r="W84" s="21" t="s">
        <v>11</v>
      </c>
      <c r="X84" s="119" t="s">
        <v>11</v>
      </c>
      <c r="Y84" s="126" t="s">
        <v>11</v>
      </c>
      <c r="Z84" s="119">
        <v>0</v>
      </c>
      <c r="AA84" s="17">
        <v>0</v>
      </c>
    </row>
    <row r="85" spans="2:27" ht="16" x14ac:dyDescent="0.4">
      <c r="B85" s="151" t="s">
        <v>189</v>
      </c>
      <c r="C85" s="21">
        <v>0</v>
      </c>
      <c r="D85" s="153">
        <v>0</v>
      </c>
      <c r="E85" s="161">
        <v>0</v>
      </c>
      <c r="F85" s="153">
        <v>0</v>
      </c>
      <c r="G85" s="17">
        <v>0</v>
      </c>
      <c r="H85" s="21">
        <v>0</v>
      </c>
      <c r="I85" s="153">
        <v>0</v>
      </c>
      <c r="J85" s="126">
        <v>0</v>
      </c>
      <c r="K85" s="153">
        <v>0</v>
      </c>
      <c r="L85" s="17">
        <v>0</v>
      </c>
      <c r="M85" s="21">
        <v>0</v>
      </c>
      <c r="N85" s="153">
        <v>0</v>
      </c>
      <c r="O85" s="126">
        <v>0</v>
      </c>
      <c r="P85" s="153">
        <v>0</v>
      </c>
      <c r="Q85" s="17">
        <v>0</v>
      </c>
      <c r="R85" s="21">
        <v>0</v>
      </c>
      <c r="S85" s="153">
        <v>0</v>
      </c>
      <c r="T85" s="126">
        <v>0</v>
      </c>
      <c r="U85" s="153">
        <v>0</v>
      </c>
      <c r="V85" s="17">
        <v>0</v>
      </c>
      <c r="W85" s="21">
        <v>0</v>
      </c>
      <c r="X85" s="153">
        <v>0</v>
      </c>
      <c r="Y85" s="126">
        <v>0</v>
      </c>
      <c r="Z85" s="153">
        <v>0</v>
      </c>
      <c r="AA85" s="17">
        <v>0</v>
      </c>
    </row>
    <row r="86" spans="2:27" ht="16" x14ac:dyDescent="0.4">
      <c r="B86" s="151" t="s">
        <v>110</v>
      </c>
      <c r="C86" s="21" t="s">
        <v>11</v>
      </c>
      <c r="D86" s="153" t="s">
        <v>11</v>
      </c>
      <c r="E86" s="161" t="s">
        <v>11</v>
      </c>
      <c r="F86" s="153">
        <v>0</v>
      </c>
      <c r="G86" s="17">
        <v>0</v>
      </c>
      <c r="H86" s="21" t="s">
        <v>11</v>
      </c>
      <c r="I86" s="153" t="s">
        <v>11</v>
      </c>
      <c r="J86" s="126">
        <v>0</v>
      </c>
      <c r="K86" s="153">
        <v>0</v>
      </c>
      <c r="L86" s="17">
        <v>0</v>
      </c>
      <c r="M86" s="21">
        <v>0</v>
      </c>
      <c r="N86" s="153">
        <v>0</v>
      </c>
      <c r="O86" s="126">
        <v>0</v>
      </c>
      <c r="P86" s="153">
        <v>0</v>
      </c>
      <c r="Q86" s="17">
        <v>0</v>
      </c>
      <c r="R86" s="21" t="s">
        <v>11</v>
      </c>
      <c r="S86" s="153" t="s">
        <v>11</v>
      </c>
      <c r="T86" s="126" t="s">
        <v>11</v>
      </c>
      <c r="U86" s="153">
        <v>0</v>
      </c>
      <c r="V86" s="17">
        <v>0</v>
      </c>
      <c r="W86" s="21" t="s">
        <v>11</v>
      </c>
      <c r="X86" s="153" t="s">
        <v>11</v>
      </c>
      <c r="Y86" s="126">
        <v>0</v>
      </c>
      <c r="Z86" s="153">
        <v>0</v>
      </c>
      <c r="AA86" s="17">
        <v>0</v>
      </c>
    </row>
    <row r="87" spans="2:27" ht="16" x14ac:dyDescent="0.45">
      <c r="B87" s="38" t="s">
        <v>112</v>
      </c>
      <c r="C87" s="123">
        <v>8953</v>
      </c>
      <c r="D87" s="123">
        <v>7679</v>
      </c>
      <c r="E87" s="162">
        <v>3728</v>
      </c>
      <c r="F87" s="215">
        <v>1274</v>
      </c>
      <c r="G87" s="215"/>
      <c r="H87" s="123">
        <v>8468</v>
      </c>
      <c r="I87" s="123"/>
      <c r="J87" s="162">
        <v>3434</v>
      </c>
      <c r="K87" s="123"/>
      <c r="L87" s="123"/>
      <c r="M87" s="123">
        <v>8130</v>
      </c>
      <c r="N87" s="123"/>
      <c r="O87" s="162">
        <v>3136</v>
      </c>
      <c r="P87" s="215"/>
      <c r="Q87" s="215"/>
      <c r="R87" s="123">
        <v>8596</v>
      </c>
      <c r="S87" s="123">
        <v>7134</v>
      </c>
      <c r="T87" s="123">
        <v>3226</v>
      </c>
      <c r="U87" s="215">
        <v>1462</v>
      </c>
      <c r="V87" s="215"/>
      <c r="W87" s="123">
        <v>6222</v>
      </c>
      <c r="X87" s="123"/>
      <c r="Y87" s="123"/>
      <c r="Z87" s="215"/>
      <c r="AA87" s="215"/>
    </row>
    <row r="89" spans="2:27" x14ac:dyDescent="0.45">
      <c r="B89" s="79" t="s">
        <v>172</v>
      </c>
    </row>
    <row r="90" spans="2:27" x14ac:dyDescent="0.45">
      <c r="B90" s="79" t="s">
        <v>159</v>
      </c>
    </row>
    <row r="91" spans="2:27" x14ac:dyDescent="0.45">
      <c r="B91" s="79" t="s">
        <v>160</v>
      </c>
    </row>
    <row r="92" spans="2:27" x14ac:dyDescent="0.45">
      <c r="B92" s="79" t="s">
        <v>173</v>
      </c>
    </row>
    <row r="93" spans="2:27" x14ac:dyDescent="0.45">
      <c r="B93" s="79"/>
    </row>
    <row r="95" spans="2:27" ht="16" x14ac:dyDescent="0.45">
      <c r="B95" s="78" t="s">
        <v>195</v>
      </c>
    </row>
    <row r="97" spans="2:24" x14ac:dyDescent="0.45">
      <c r="D97" s="221" t="s">
        <v>190</v>
      </c>
      <c r="E97" s="221"/>
      <c r="F97" s="221"/>
    </row>
    <row r="98" spans="2:24" ht="96" x14ac:dyDescent="0.45">
      <c r="B98" s="17"/>
      <c r="C98" s="58" t="s">
        <v>74</v>
      </c>
      <c r="D98" s="222" t="s">
        <v>188</v>
      </c>
      <c r="E98" s="223" t="s">
        <v>69</v>
      </c>
      <c r="F98" s="222" t="s">
        <v>175</v>
      </c>
      <c r="G98" s="177" t="s">
        <v>27</v>
      </c>
      <c r="H98" s="175"/>
      <c r="I98" s="175"/>
      <c r="J98" s="175"/>
      <c r="K98" s="17"/>
      <c r="L98" s="167"/>
      <c r="M98" s="167"/>
      <c r="N98" s="17"/>
    </row>
    <row r="99" spans="2:24" ht="16" x14ac:dyDescent="0.45">
      <c r="B99" s="84" t="s">
        <v>16</v>
      </c>
      <c r="C99" s="10">
        <v>124093</v>
      </c>
      <c r="D99" s="10">
        <v>47398</v>
      </c>
      <c r="E99" s="10">
        <v>4875</v>
      </c>
      <c r="F99" s="14">
        <v>22991</v>
      </c>
      <c r="G99" s="14">
        <v>48829</v>
      </c>
      <c r="H99" s="175"/>
      <c r="I99" s="175"/>
      <c r="J99" s="175"/>
      <c r="K99" s="48"/>
      <c r="L99" s="167"/>
      <c r="M99" s="167"/>
      <c r="N99" s="48"/>
    </row>
    <row r="100" spans="2:24" ht="16" x14ac:dyDescent="0.45">
      <c r="B100" s="85" t="s">
        <v>15</v>
      </c>
      <c r="C100" s="8">
        <v>21296</v>
      </c>
      <c r="D100" s="8">
        <v>8076</v>
      </c>
      <c r="E100" s="8">
        <v>1449</v>
      </c>
      <c r="F100" s="76">
        <v>6240</v>
      </c>
      <c r="G100" s="76">
        <v>5531</v>
      </c>
      <c r="H100" s="175"/>
      <c r="I100" s="175"/>
      <c r="J100" s="175"/>
      <c r="K100" s="48"/>
      <c r="M100" s="48"/>
      <c r="N100" s="48"/>
    </row>
    <row r="101" spans="2:24" ht="16" x14ac:dyDescent="0.45">
      <c r="B101" s="56" t="s">
        <v>5</v>
      </c>
      <c r="C101" s="21">
        <v>145389</v>
      </c>
      <c r="D101" s="21">
        <v>55474</v>
      </c>
      <c r="E101" s="21">
        <v>6324</v>
      </c>
      <c r="F101" s="70">
        <v>29231</v>
      </c>
      <c r="G101" s="70">
        <v>54360</v>
      </c>
      <c r="H101" s="175"/>
      <c r="I101" s="175"/>
      <c r="J101" s="175"/>
      <c r="K101" s="48"/>
      <c r="M101" s="48"/>
      <c r="N101" s="48"/>
    </row>
    <row r="102" spans="2:24" s="81" customFormat="1" ht="17.5" x14ac:dyDescent="0.45">
      <c r="B102" s="79"/>
      <c r="C102" s="80"/>
      <c r="D102" s="80"/>
      <c r="E102" s="53"/>
      <c r="F102" s="53"/>
      <c r="G102" s="53"/>
      <c r="H102" s="53"/>
      <c r="I102" s="53"/>
      <c r="J102" s="53"/>
      <c r="K102" s="53"/>
      <c r="L102" s="53"/>
      <c r="M102" s="53"/>
      <c r="N102" s="53"/>
      <c r="O102" s="53"/>
      <c r="P102" s="53"/>
      <c r="Q102" s="53"/>
      <c r="R102" s="53"/>
    </row>
    <row r="103" spans="2:24" s="81" customFormat="1" ht="17.5" x14ac:dyDescent="0.45">
      <c r="B103" s="79" t="s">
        <v>191</v>
      </c>
      <c r="C103" s="80"/>
      <c r="D103" s="80"/>
      <c r="E103" s="53"/>
      <c r="F103" s="53"/>
      <c r="G103" s="53"/>
      <c r="H103" s="53"/>
      <c r="I103" s="53"/>
      <c r="J103" s="53"/>
      <c r="K103" s="53"/>
      <c r="L103" s="53"/>
      <c r="M103" s="53"/>
      <c r="N103" s="53"/>
      <c r="O103" s="53"/>
      <c r="P103" s="53"/>
      <c r="Q103" s="53"/>
      <c r="R103" s="53"/>
    </row>
    <row r="104" spans="2:24" s="81" customFormat="1" ht="17.5" x14ac:dyDescent="0.45">
      <c r="B104" s="79" t="s">
        <v>159</v>
      </c>
      <c r="C104" s="80"/>
      <c r="D104" s="80"/>
      <c r="E104" s="53"/>
      <c r="F104" s="53"/>
      <c r="G104" s="53"/>
      <c r="H104" s="53"/>
      <c r="I104" s="53"/>
      <c r="J104" s="53"/>
      <c r="K104" s="53"/>
      <c r="L104" s="53"/>
      <c r="M104" s="53"/>
      <c r="N104" s="53"/>
      <c r="O104" s="53"/>
      <c r="P104" s="53"/>
      <c r="Q104" s="53"/>
      <c r="R104" s="53"/>
    </row>
    <row r="105" spans="2:24" x14ac:dyDescent="0.45">
      <c r="B105" s="79" t="s">
        <v>174</v>
      </c>
      <c r="C105" s="17"/>
      <c r="D105" s="46"/>
      <c r="E105" s="17"/>
      <c r="F105" s="46"/>
      <c r="G105" s="17"/>
      <c r="H105" s="46"/>
      <c r="I105" s="17"/>
      <c r="J105" s="46"/>
    </row>
    <row r="106" spans="2:24" x14ac:dyDescent="0.45">
      <c r="B106" s="55"/>
      <c r="C106" s="17"/>
      <c r="D106" s="46"/>
      <c r="E106" s="17"/>
      <c r="F106" s="46"/>
      <c r="G106" s="17"/>
      <c r="H106" s="46"/>
      <c r="I106" s="17"/>
      <c r="J106" s="46"/>
    </row>
    <row r="108" spans="2:24" ht="16" x14ac:dyDescent="0.45">
      <c r="B108" s="78" t="s">
        <v>196</v>
      </c>
    </row>
    <row r="110" spans="2:24" ht="16" x14ac:dyDescent="0.45">
      <c r="C110" s="203">
        <v>2024</v>
      </c>
      <c r="D110" s="201"/>
      <c r="E110" s="201"/>
      <c r="F110" s="201">
        <v>2023</v>
      </c>
      <c r="G110" s="201"/>
      <c r="H110" s="201"/>
      <c r="I110" s="206">
        <v>2022</v>
      </c>
      <c r="J110" s="206"/>
      <c r="K110" s="206"/>
      <c r="L110" s="206">
        <v>2021</v>
      </c>
      <c r="M110" s="206"/>
      <c r="N110" s="206"/>
      <c r="O110" s="206">
        <v>2020</v>
      </c>
      <c r="P110" s="206"/>
      <c r="Q110" s="206"/>
      <c r="S110" s="167"/>
      <c r="T110" s="167"/>
      <c r="U110" s="167"/>
      <c r="V110" s="167"/>
      <c r="W110" s="167"/>
      <c r="X110" s="167"/>
    </row>
    <row r="111" spans="2:24" ht="48" x14ac:dyDescent="0.45">
      <c r="C111" s="63" t="s">
        <v>70</v>
      </c>
      <c r="D111" s="65" t="s">
        <v>71</v>
      </c>
      <c r="E111" s="64" t="s">
        <v>72</v>
      </c>
      <c r="F111" s="63" t="s">
        <v>70</v>
      </c>
      <c r="G111" s="65" t="s">
        <v>71</v>
      </c>
      <c r="H111" s="64" t="s">
        <v>72</v>
      </c>
      <c r="I111" s="63" t="s">
        <v>70</v>
      </c>
      <c r="J111" s="65" t="s">
        <v>71</v>
      </c>
      <c r="K111" s="64" t="s">
        <v>72</v>
      </c>
      <c r="L111" s="63" t="s">
        <v>70</v>
      </c>
      <c r="M111" s="65" t="s">
        <v>71</v>
      </c>
      <c r="N111" s="64" t="s">
        <v>72</v>
      </c>
      <c r="O111" s="63" t="s">
        <v>70</v>
      </c>
      <c r="P111" s="65" t="s">
        <v>71</v>
      </c>
      <c r="Q111" s="64" t="s">
        <v>72</v>
      </c>
      <c r="S111" s="167"/>
      <c r="T111" s="167"/>
      <c r="U111" s="167"/>
      <c r="V111" s="167"/>
      <c r="W111" s="167"/>
      <c r="X111" s="167"/>
    </row>
    <row r="112" spans="2:24" ht="16" x14ac:dyDescent="0.45">
      <c r="B112" s="69" t="s">
        <v>121</v>
      </c>
      <c r="C112" s="67">
        <f>C113+C114</f>
        <v>93</v>
      </c>
      <c r="D112" s="67">
        <f t="shared" ref="D112:E112" si="8">D113+D114</f>
        <v>74</v>
      </c>
      <c r="E112" s="67">
        <f t="shared" si="8"/>
        <v>19</v>
      </c>
      <c r="F112" s="67"/>
      <c r="G112" s="67"/>
      <c r="H112" s="67"/>
      <c r="I112" s="67"/>
      <c r="J112" s="67"/>
      <c r="K112" s="67"/>
      <c r="L112" s="67"/>
      <c r="M112" s="67"/>
      <c r="N112" s="67"/>
      <c r="O112" s="67"/>
      <c r="P112" s="67"/>
      <c r="Q112" s="67"/>
      <c r="S112" s="167"/>
      <c r="T112" s="167"/>
      <c r="U112" s="167"/>
      <c r="V112" s="167"/>
      <c r="W112" s="167"/>
      <c r="X112" s="167"/>
    </row>
    <row r="113" spans="2:24" ht="16" x14ac:dyDescent="0.45">
      <c r="B113" s="12" t="s">
        <v>6</v>
      </c>
      <c r="C113" s="22">
        <v>82</v>
      </c>
      <c r="D113" s="10">
        <v>68</v>
      </c>
      <c r="E113" s="8">
        <f>C113-D113</f>
        <v>14</v>
      </c>
      <c r="F113" s="22">
        <v>72</v>
      </c>
      <c r="G113" s="10">
        <v>62</v>
      </c>
      <c r="H113" s="8">
        <v>10</v>
      </c>
      <c r="I113" s="22">
        <v>75</v>
      </c>
      <c r="J113" s="10">
        <v>59</v>
      </c>
      <c r="K113" s="8">
        <f>I113-J113</f>
        <v>16</v>
      </c>
      <c r="L113" s="22">
        <v>79</v>
      </c>
      <c r="M113" s="10">
        <v>66</v>
      </c>
      <c r="N113" s="8">
        <f>L113-M113</f>
        <v>13</v>
      </c>
      <c r="O113" s="22">
        <v>49</v>
      </c>
      <c r="P113" s="10">
        <v>43</v>
      </c>
      <c r="Q113" s="8">
        <f>O113-P113</f>
        <v>6</v>
      </c>
      <c r="S113" s="167"/>
      <c r="T113" s="167"/>
      <c r="U113" s="167"/>
      <c r="V113" s="167"/>
      <c r="W113" s="167"/>
      <c r="X113" s="167"/>
    </row>
    <row r="114" spans="2:24" ht="32" x14ac:dyDescent="0.45">
      <c r="B114" s="12" t="s">
        <v>176</v>
      </c>
      <c r="C114" s="22">
        <v>11</v>
      </c>
      <c r="D114" s="10">
        <v>6</v>
      </c>
      <c r="E114" s="8">
        <v>5</v>
      </c>
      <c r="F114" s="22" t="s">
        <v>8</v>
      </c>
      <c r="G114" s="10" t="s">
        <v>8</v>
      </c>
      <c r="H114" s="8"/>
      <c r="I114" s="22" t="s">
        <v>8</v>
      </c>
      <c r="J114" s="10" t="s">
        <v>8</v>
      </c>
      <c r="K114" s="8"/>
      <c r="L114" s="22" t="s">
        <v>8</v>
      </c>
      <c r="M114" s="10" t="s">
        <v>11</v>
      </c>
      <c r="N114" s="8"/>
      <c r="O114" s="22" t="s">
        <v>8</v>
      </c>
      <c r="P114" s="10" t="s">
        <v>8</v>
      </c>
      <c r="Q114" s="8"/>
      <c r="S114" s="167"/>
      <c r="T114" s="167"/>
      <c r="U114" s="167"/>
      <c r="V114" s="167"/>
      <c r="W114" s="167"/>
      <c r="X114" s="167"/>
    </row>
    <row r="115" spans="2:24" ht="16" x14ac:dyDescent="0.45">
      <c r="B115" s="69" t="s">
        <v>117</v>
      </c>
      <c r="C115" s="67">
        <f>C128-(C112+C121+C125)</f>
        <v>35575</v>
      </c>
      <c r="D115" s="67"/>
      <c r="E115" s="67"/>
      <c r="F115" s="67"/>
      <c r="G115" s="67"/>
      <c r="H115" s="67"/>
      <c r="I115" s="67"/>
      <c r="J115" s="67"/>
      <c r="K115" s="67"/>
      <c r="L115" s="67"/>
      <c r="M115" s="67"/>
      <c r="N115" s="67"/>
      <c r="O115" s="67"/>
      <c r="P115" s="67"/>
      <c r="Q115" s="67"/>
      <c r="S115" s="167"/>
      <c r="T115" s="167"/>
      <c r="U115" s="167"/>
      <c r="V115" s="167"/>
      <c r="W115" s="167"/>
      <c r="X115" s="167"/>
    </row>
    <row r="116" spans="2:24" ht="16" x14ac:dyDescent="0.45">
      <c r="B116" s="12" t="s">
        <v>114</v>
      </c>
      <c r="C116" s="22" t="s">
        <v>11</v>
      </c>
      <c r="D116" s="10" t="s">
        <v>11</v>
      </c>
      <c r="E116" s="8"/>
      <c r="F116" s="22">
        <v>0</v>
      </c>
      <c r="G116" s="10">
        <v>0</v>
      </c>
      <c r="H116" s="8">
        <v>0</v>
      </c>
      <c r="I116" s="22" t="s">
        <v>11</v>
      </c>
      <c r="J116" s="10" t="s">
        <v>11</v>
      </c>
      <c r="K116" s="8"/>
      <c r="L116" s="22">
        <v>0</v>
      </c>
      <c r="M116" s="10">
        <v>0</v>
      </c>
      <c r="N116" s="8">
        <v>0</v>
      </c>
      <c r="O116" s="22">
        <v>0</v>
      </c>
      <c r="P116" s="10">
        <v>0</v>
      </c>
      <c r="Q116" s="8">
        <v>0</v>
      </c>
      <c r="S116" s="167"/>
      <c r="T116" s="167"/>
      <c r="U116" s="167"/>
      <c r="V116" s="167"/>
      <c r="W116" s="167"/>
      <c r="X116" s="167"/>
    </row>
    <row r="117" spans="2:24" ht="32" x14ac:dyDescent="0.45">
      <c r="B117" s="151" t="s">
        <v>126</v>
      </c>
      <c r="C117" s="22" t="s">
        <v>8</v>
      </c>
      <c r="D117" s="10" t="s">
        <v>11</v>
      </c>
      <c r="E117" s="8"/>
      <c r="F117" s="22" t="s">
        <v>11</v>
      </c>
      <c r="G117" s="10" t="s">
        <v>11</v>
      </c>
      <c r="H117" s="8"/>
      <c r="I117" s="22" t="s">
        <v>11</v>
      </c>
      <c r="J117" s="10" t="s">
        <v>11</v>
      </c>
      <c r="K117" s="8"/>
      <c r="L117" s="22" t="s">
        <v>11</v>
      </c>
      <c r="M117" s="10" t="s">
        <v>11</v>
      </c>
      <c r="N117" s="8"/>
      <c r="O117" s="22" t="s">
        <v>11</v>
      </c>
      <c r="P117" s="10" t="s">
        <v>11</v>
      </c>
      <c r="Q117" s="8"/>
      <c r="S117" s="167"/>
      <c r="T117" s="167"/>
      <c r="U117" s="167"/>
      <c r="V117" s="167"/>
      <c r="W117" s="167"/>
      <c r="X117" s="167"/>
    </row>
    <row r="118" spans="2:24" ht="16" x14ac:dyDescent="0.45">
      <c r="B118" s="167" t="s">
        <v>177</v>
      </c>
      <c r="C118" s="22">
        <f>C119+C120</f>
        <v>35567</v>
      </c>
      <c r="D118" s="10">
        <f>D119+D120</f>
        <v>31758</v>
      </c>
      <c r="E118" s="8">
        <f>C118-D118</f>
        <v>3809</v>
      </c>
      <c r="F118" s="22">
        <f t="shared" ref="F118:G118" si="9">F119+F120</f>
        <v>35259</v>
      </c>
      <c r="G118" s="10">
        <f t="shared" si="9"/>
        <v>31983</v>
      </c>
      <c r="H118" s="8">
        <f t="shared" ref="H118" si="10">F118-G118</f>
        <v>3276</v>
      </c>
      <c r="I118" s="22">
        <f t="shared" ref="I118:J118" si="11">I119+I120</f>
        <v>33989</v>
      </c>
      <c r="J118" s="10">
        <f t="shared" si="11"/>
        <v>31409</v>
      </c>
      <c r="K118" s="8">
        <f t="shared" ref="K118" si="12">I118-J118</f>
        <v>2580</v>
      </c>
      <c r="L118" s="22">
        <f t="shared" ref="L118:M118" si="13">L119+L120</f>
        <v>30289</v>
      </c>
      <c r="M118" s="10">
        <f t="shared" si="13"/>
        <v>28534</v>
      </c>
      <c r="N118" s="8">
        <f t="shared" ref="N118" si="14">L118-M118</f>
        <v>1755</v>
      </c>
      <c r="O118" s="22">
        <f t="shared" ref="O118:P118" si="15">O119+O120</f>
        <v>23797</v>
      </c>
      <c r="P118" s="10">
        <f t="shared" si="15"/>
        <v>22661</v>
      </c>
      <c r="Q118" s="8">
        <f t="shared" ref="Q118" si="16">O118-P118</f>
        <v>1136</v>
      </c>
      <c r="S118" s="167"/>
      <c r="T118" s="167"/>
      <c r="U118" s="167"/>
      <c r="V118" s="167"/>
      <c r="W118" s="167"/>
      <c r="X118" s="167"/>
    </row>
    <row r="119" spans="2:24" ht="16" x14ac:dyDescent="0.45">
      <c r="B119" s="124" t="s">
        <v>42</v>
      </c>
      <c r="C119" s="71">
        <v>2899</v>
      </c>
      <c r="D119" s="32">
        <v>2743</v>
      </c>
      <c r="E119" s="31">
        <f>C119-D119</f>
        <v>156</v>
      </c>
      <c r="F119" s="71">
        <v>2786</v>
      </c>
      <c r="G119" s="32">
        <v>2643</v>
      </c>
      <c r="H119" s="31">
        <f>F119-G119</f>
        <v>143</v>
      </c>
      <c r="I119" s="71">
        <v>2709</v>
      </c>
      <c r="J119" s="32">
        <v>2582</v>
      </c>
      <c r="K119" s="31">
        <f>I119-J119</f>
        <v>127</v>
      </c>
      <c r="L119" s="71">
        <v>2609</v>
      </c>
      <c r="M119" s="32">
        <v>2489</v>
      </c>
      <c r="N119" s="31">
        <f>L119-M119</f>
        <v>120</v>
      </c>
      <c r="O119" s="71">
        <v>2235</v>
      </c>
      <c r="P119" s="32">
        <v>2153</v>
      </c>
      <c r="Q119" s="31">
        <f>O119-P119</f>
        <v>82</v>
      </c>
    </row>
    <row r="120" spans="2:24" ht="16" x14ac:dyDescent="0.45">
      <c r="B120" s="124" t="s">
        <v>115</v>
      </c>
      <c r="C120" s="71">
        <v>32668</v>
      </c>
      <c r="D120" s="32">
        <v>29015</v>
      </c>
      <c r="E120" s="31">
        <f>C120-D120</f>
        <v>3653</v>
      </c>
      <c r="F120" s="71">
        <v>32473</v>
      </c>
      <c r="G120" s="32">
        <v>29340</v>
      </c>
      <c r="H120" s="31">
        <f>F120-G120</f>
        <v>3133</v>
      </c>
      <c r="I120" s="71">
        <v>31280</v>
      </c>
      <c r="J120" s="32">
        <v>28827</v>
      </c>
      <c r="K120" s="31">
        <f>I120-J120</f>
        <v>2453</v>
      </c>
      <c r="L120" s="71">
        <v>27680</v>
      </c>
      <c r="M120" s="32">
        <v>26045</v>
      </c>
      <c r="N120" s="31">
        <f>L120-M120</f>
        <v>1635</v>
      </c>
      <c r="O120" s="71">
        <v>21562</v>
      </c>
      <c r="P120" s="32">
        <v>20508</v>
      </c>
      <c r="Q120" s="31">
        <f>O120-P120</f>
        <v>1054</v>
      </c>
    </row>
    <row r="121" spans="2:24" ht="16" x14ac:dyDescent="0.45">
      <c r="B121" s="69" t="s">
        <v>118</v>
      </c>
      <c r="C121" s="67">
        <f>C122+C123+C124</f>
        <v>5976</v>
      </c>
      <c r="D121" s="67"/>
      <c r="E121" s="67"/>
      <c r="F121" s="67">
        <f>F122+F123+F124</f>
        <v>5972</v>
      </c>
      <c r="G121" s="67"/>
      <c r="H121" s="67"/>
      <c r="I121" s="67">
        <f>I122+I123+I124</f>
        <v>5481</v>
      </c>
      <c r="J121" s="67"/>
      <c r="K121" s="67"/>
      <c r="L121" s="67">
        <f>L122+L123+L124</f>
        <v>4840</v>
      </c>
      <c r="M121" s="67"/>
      <c r="N121" s="67"/>
      <c r="O121" s="67">
        <f>O122+O123+O124</f>
        <v>3240</v>
      </c>
      <c r="P121" s="67"/>
      <c r="Q121" s="67"/>
    </row>
    <row r="122" spans="2:24" ht="16" x14ac:dyDescent="0.45">
      <c r="B122" s="12" t="s">
        <v>123</v>
      </c>
      <c r="C122" s="22">
        <v>4267</v>
      </c>
      <c r="D122" s="10">
        <v>4114</v>
      </c>
      <c r="E122" s="8">
        <f t="shared" ref="E122:E126" si="17">C122-D122</f>
        <v>153</v>
      </c>
      <c r="F122" s="22">
        <v>4400</v>
      </c>
      <c r="G122" s="10">
        <v>4255</v>
      </c>
      <c r="H122" s="8">
        <f t="shared" ref="H122:H123" si="18">F122-G122</f>
        <v>145</v>
      </c>
      <c r="I122" s="22">
        <v>4114</v>
      </c>
      <c r="J122" s="10">
        <v>3986</v>
      </c>
      <c r="K122" s="8">
        <f t="shared" ref="K122:K126" si="19">I122-J122</f>
        <v>128</v>
      </c>
      <c r="L122" s="22">
        <v>3583</v>
      </c>
      <c r="M122" s="10">
        <v>3498</v>
      </c>
      <c r="N122" s="8">
        <f t="shared" ref="N122:N126" si="20">L122-M122</f>
        <v>85</v>
      </c>
      <c r="O122" s="22">
        <v>2397</v>
      </c>
      <c r="P122" s="10">
        <v>2355</v>
      </c>
      <c r="Q122" s="8">
        <f t="shared" ref="Q122:Q123" si="21">O122-P122</f>
        <v>42</v>
      </c>
    </row>
    <row r="123" spans="2:24" ht="16" x14ac:dyDescent="0.45">
      <c r="B123" s="12" t="s">
        <v>17</v>
      </c>
      <c r="C123" s="22">
        <v>1501</v>
      </c>
      <c r="D123" s="10">
        <v>1434</v>
      </c>
      <c r="E123" s="8">
        <f t="shared" si="17"/>
        <v>67</v>
      </c>
      <c r="F123" s="22">
        <v>1378</v>
      </c>
      <c r="G123" s="10">
        <v>1330</v>
      </c>
      <c r="H123" s="8">
        <f t="shared" si="18"/>
        <v>48</v>
      </c>
      <c r="I123" s="22">
        <v>1214</v>
      </c>
      <c r="J123" s="10">
        <v>1178</v>
      </c>
      <c r="K123" s="8">
        <f t="shared" si="19"/>
        <v>36</v>
      </c>
      <c r="L123" s="22">
        <v>1115</v>
      </c>
      <c r="M123" s="10">
        <v>1089</v>
      </c>
      <c r="N123" s="8">
        <f t="shared" si="20"/>
        <v>26</v>
      </c>
      <c r="O123" s="22">
        <v>759</v>
      </c>
      <c r="P123" s="10">
        <v>746</v>
      </c>
      <c r="Q123" s="8">
        <f t="shared" si="21"/>
        <v>13</v>
      </c>
    </row>
    <row r="124" spans="2:24" ht="16" x14ac:dyDescent="0.45">
      <c r="B124" s="12" t="s">
        <v>19</v>
      </c>
      <c r="C124" s="22">
        <v>208</v>
      </c>
      <c r="D124" s="10" t="s">
        <v>8</v>
      </c>
      <c r="E124" s="8" t="s">
        <v>11</v>
      </c>
      <c r="F124" s="22">
        <v>194</v>
      </c>
      <c r="G124" s="10" t="s">
        <v>8</v>
      </c>
      <c r="H124" s="8" t="s">
        <v>11</v>
      </c>
      <c r="I124" s="22">
        <v>153</v>
      </c>
      <c r="J124" s="10">
        <v>153</v>
      </c>
      <c r="K124" s="8">
        <f t="shared" si="19"/>
        <v>0</v>
      </c>
      <c r="L124" s="22">
        <v>142</v>
      </c>
      <c r="M124" s="10">
        <v>142</v>
      </c>
      <c r="N124" s="8">
        <f t="shared" si="20"/>
        <v>0</v>
      </c>
      <c r="O124" s="22">
        <v>84</v>
      </c>
      <c r="P124" s="10" t="s">
        <v>8</v>
      </c>
      <c r="Q124" s="8" t="s">
        <v>11</v>
      </c>
    </row>
    <row r="125" spans="2:24" ht="16" x14ac:dyDescent="0.45">
      <c r="B125" s="69" t="s">
        <v>119</v>
      </c>
      <c r="C125" s="67">
        <f>C126+C127</f>
        <v>585</v>
      </c>
      <c r="D125" s="67"/>
      <c r="E125" s="67"/>
      <c r="F125" s="67">
        <f>F126+F127</f>
        <v>495</v>
      </c>
      <c r="G125" s="67"/>
      <c r="H125" s="67"/>
      <c r="I125" s="67">
        <f>I126+I127</f>
        <v>414</v>
      </c>
      <c r="J125" s="67">
        <f>J126+J127</f>
        <v>414</v>
      </c>
      <c r="K125" s="67"/>
      <c r="L125" s="67">
        <f>L126+L127</f>
        <v>349</v>
      </c>
      <c r="M125" s="67"/>
      <c r="N125" s="67"/>
      <c r="O125" s="67">
        <f>O126+O127</f>
        <v>284</v>
      </c>
      <c r="P125" s="67"/>
      <c r="Q125" s="67"/>
    </row>
    <row r="126" spans="2:24" ht="16" x14ac:dyDescent="0.45">
      <c r="B126" s="12" t="s">
        <v>124</v>
      </c>
      <c r="C126" s="22">
        <v>225</v>
      </c>
      <c r="D126" s="10">
        <v>225</v>
      </c>
      <c r="E126" s="8">
        <f t="shared" si="17"/>
        <v>0</v>
      </c>
      <c r="F126" s="22">
        <v>183</v>
      </c>
      <c r="G126" s="10">
        <v>183</v>
      </c>
      <c r="H126" s="8">
        <v>0</v>
      </c>
      <c r="I126" s="22">
        <v>126</v>
      </c>
      <c r="J126" s="10">
        <v>126</v>
      </c>
      <c r="K126" s="8">
        <f t="shared" si="19"/>
        <v>0</v>
      </c>
      <c r="L126" s="22">
        <v>98</v>
      </c>
      <c r="M126" s="10">
        <v>98</v>
      </c>
      <c r="N126" s="8">
        <f t="shared" si="20"/>
        <v>0</v>
      </c>
      <c r="O126" s="22">
        <v>58</v>
      </c>
      <c r="P126" s="10">
        <v>58</v>
      </c>
      <c r="Q126" s="8">
        <v>0</v>
      </c>
    </row>
    <row r="127" spans="2:24" ht="16" x14ac:dyDescent="0.45">
      <c r="B127" s="12" t="s">
        <v>125</v>
      </c>
      <c r="C127" s="22">
        <v>360</v>
      </c>
      <c r="D127" s="10" t="s">
        <v>8</v>
      </c>
      <c r="E127" s="8" t="s">
        <v>11</v>
      </c>
      <c r="F127" s="22">
        <v>312</v>
      </c>
      <c r="G127" s="10" t="s">
        <v>8</v>
      </c>
      <c r="H127" s="8" t="s">
        <v>11</v>
      </c>
      <c r="I127" s="22">
        <v>288</v>
      </c>
      <c r="J127" s="10">
        <v>288</v>
      </c>
      <c r="K127" s="8">
        <v>0</v>
      </c>
      <c r="L127" s="22">
        <v>251</v>
      </c>
      <c r="M127" s="10" t="s">
        <v>8</v>
      </c>
      <c r="N127" s="8" t="s">
        <v>11</v>
      </c>
      <c r="O127" s="22">
        <v>226</v>
      </c>
      <c r="P127" s="10" t="s">
        <v>8</v>
      </c>
      <c r="Q127" s="8" t="s">
        <v>11</v>
      </c>
    </row>
    <row r="128" spans="2:24" ht="16" x14ac:dyDescent="0.45">
      <c r="B128" s="56" t="s">
        <v>5</v>
      </c>
      <c r="C128" s="21">
        <v>42229</v>
      </c>
      <c r="D128" s="21">
        <v>38173</v>
      </c>
      <c r="E128" s="21">
        <f>C128-D128</f>
        <v>4056</v>
      </c>
      <c r="F128" s="21">
        <v>41809</v>
      </c>
      <c r="G128" s="21">
        <v>38322</v>
      </c>
      <c r="H128" s="21">
        <f>F128-G128</f>
        <v>3487</v>
      </c>
      <c r="I128" s="21">
        <v>39973</v>
      </c>
      <c r="J128" s="21">
        <v>37210</v>
      </c>
      <c r="K128" s="21">
        <f>I128-J128</f>
        <v>2763</v>
      </c>
      <c r="L128" s="21">
        <v>35567</v>
      </c>
      <c r="M128" s="21">
        <v>33682</v>
      </c>
      <c r="N128" s="21">
        <f>L128-M128</f>
        <v>1885</v>
      </c>
      <c r="O128" s="21">
        <v>27380</v>
      </c>
      <c r="P128" s="21">
        <v>26178</v>
      </c>
      <c r="Q128" s="21">
        <f>O128-P128</f>
        <v>1202</v>
      </c>
    </row>
    <row r="129" spans="2:18" ht="16" x14ac:dyDescent="0.45">
      <c r="B129" s="167"/>
      <c r="C129" s="22"/>
      <c r="D129" s="10"/>
      <c r="E129" s="8"/>
      <c r="F129" s="22"/>
      <c r="G129" s="10"/>
      <c r="H129" s="8"/>
      <c r="I129" s="22"/>
      <c r="J129" s="10"/>
      <c r="K129" s="8"/>
      <c r="L129" s="22"/>
      <c r="M129" s="10"/>
      <c r="N129" s="8"/>
      <c r="O129" s="22"/>
      <c r="P129" s="10"/>
      <c r="Q129" s="8"/>
    </row>
    <row r="130" spans="2:18" s="81" customFormat="1" ht="17.5" x14ac:dyDescent="0.45">
      <c r="B130" s="79" t="s">
        <v>172</v>
      </c>
      <c r="C130" s="80"/>
      <c r="D130" s="80"/>
      <c r="E130" s="53"/>
      <c r="F130" s="53"/>
      <c r="G130" s="53"/>
      <c r="H130" s="53"/>
      <c r="I130" s="53"/>
      <c r="J130" s="53"/>
      <c r="K130" s="53"/>
      <c r="L130" s="53"/>
      <c r="M130" s="53"/>
      <c r="N130" s="53"/>
      <c r="O130" s="53"/>
      <c r="P130" s="53"/>
      <c r="Q130" s="53"/>
      <c r="R130" s="53"/>
    </row>
    <row r="131" spans="2:18" s="81" customFormat="1" ht="17.5" x14ac:dyDescent="0.45">
      <c r="B131" s="79" t="s">
        <v>159</v>
      </c>
      <c r="C131" s="80"/>
      <c r="D131" s="80"/>
      <c r="E131" s="53"/>
      <c r="F131" s="53"/>
      <c r="G131" s="53"/>
      <c r="H131" s="53"/>
      <c r="I131" s="53"/>
      <c r="J131" s="53"/>
      <c r="K131" s="53"/>
      <c r="L131" s="53"/>
      <c r="M131" s="53"/>
      <c r="N131" s="53"/>
      <c r="O131" s="53"/>
      <c r="P131" s="53"/>
      <c r="Q131" s="53"/>
      <c r="R131" s="53"/>
    </row>
    <row r="132" spans="2:18" s="81" customFormat="1" ht="17.5" x14ac:dyDescent="0.45">
      <c r="B132" s="79" t="s">
        <v>160</v>
      </c>
      <c r="C132" s="80"/>
      <c r="D132" s="80"/>
      <c r="E132" s="53"/>
      <c r="F132" s="53"/>
      <c r="G132" s="53"/>
      <c r="H132" s="53"/>
      <c r="I132" s="53"/>
      <c r="J132" s="53"/>
      <c r="K132" s="53"/>
      <c r="L132" s="53"/>
      <c r="M132" s="53"/>
      <c r="N132" s="53"/>
      <c r="O132" s="53"/>
      <c r="P132" s="53"/>
      <c r="Q132" s="53"/>
      <c r="R132" s="53"/>
    </row>
    <row r="133" spans="2:18" s="81" customFormat="1" ht="17.5" x14ac:dyDescent="0.45">
      <c r="B133" s="79" t="s">
        <v>178</v>
      </c>
      <c r="C133" s="80"/>
      <c r="D133" s="80"/>
      <c r="E133" s="53"/>
      <c r="F133" s="53"/>
      <c r="G133" s="53"/>
      <c r="H133" s="53"/>
      <c r="I133" s="53"/>
      <c r="J133" s="53"/>
      <c r="K133" s="53"/>
      <c r="L133" s="53"/>
      <c r="M133" s="53"/>
      <c r="N133" s="53"/>
      <c r="O133" s="53"/>
      <c r="P133" s="53"/>
      <c r="Q133" s="53"/>
      <c r="R133" s="53"/>
    </row>
    <row r="136" spans="2:18" ht="16" x14ac:dyDescent="0.45">
      <c r="B136" s="78" t="s">
        <v>197</v>
      </c>
    </row>
    <row r="138" spans="2:18" ht="16" x14ac:dyDescent="0.45">
      <c r="C138" s="201">
        <v>2024</v>
      </c>
      <c r="D138" s="201"/>
      <c r="E138" s="201"/>
      <c r="F138" s="201">
        <v>2023</v>
      </c>
      <c r="G138" s="201"/>
      <c r="H138" s="201"/>
      <c r="I138" s="201">
        <v>2022</v>
      </c>
      <c r="J138" s="201"/>
      <c r="K138" s="201"/>
      <c r="L138" s="201">
        <v>2021</v>
      </c>
      <c r="M138" s="201"/>
      <c r="N138" s="201"/>
      <c r="O138" s="201">
        <v>2020</v>
      </c>
      <c r="P138" s="201"/>
      <c r="Q138" s="201"/>
    </row>
    <row r="139" spans="2:18" ht="42" x14ac:dyDescent="0.45">
      <c r="C139" s="63" t="s">
        <v>83</v>
      </c>
      <c r="D139" s="119" t="s">
        <v>84</v>
      </c>
      <c r="E139" s="182" t="s">
        <v>85</v>
      </c>
      <c r="F139" s="63" t="s">
        <v>83</v>
      </c>
      <c r="G139" s="119" t="s">
        <v>84</v>
      </c>
      <c r="H139" s="182" t="s">
        <v>85</v>
      </c>
      <c r="I139" s="63" t="s">
        <v>83</v>
      </c>
      <c r="J139" s="119" t="s">
        <v>84</v>
      </c>
      <c r="K139" s="182" t="s">
        <v>85</v>
      </c>
      <c r="L139" s="63" t="s">
        <v>83</v>
      </c>
      <c r="M139" s="119" t="s">
        <v>84</v>
      </c>
      <c r="N139" s="182" t="s">
        <v>85</v>
      </c>
      <c r="O139" s="63" t="s">
        <v>83</v>
      </c>
      <c r="P139" s="119" t="s">
        <v>84</v>
      </c>
      <c r="Q139" s="17" t="s">
        <v>85</v>
      </c>
    </row>
    <row r="140" spans="2:18" ht="16" x14ac:dyDescent="0.45">
      <c r="B140" s="69" t="s">
        <v>121</v>
      </c>
      <c r="C140" s="164"/>
      <c r="D140" s="164"/>
      <c r="E140" s="185"/>
      <c r="F140" s="164"/>
      <c r="G140" s="164"/>
      <c r="H140" s="185"/>
      <c r="I140" s="164"/>
      <c r="J140" s="164"/>
      <c r="K140" s="185"/>
      <c r="L140" s="164"/>
      <c r="M140" s="164"/>
      <c r="N140" s="185"/>
      <c r="O140" s="164"/>
      <c r="P140" s="164"/>
      <c r="Q140" s="164"/>
    </row>
    <row r="141" spans="2:18" ht="16" x14ac:dyDescent="0.45">
      <c r="B141" s="97" t="s">
        <v>6</v>
      </c>
      <c r="C141" s="120">
        <v>0.05</v>
      </c>
      <c r="D141" s="121">
        <v>0.22</v>
      </c>
      <c r="E141" s="186">
        <v>0.73</v>
      </c>
      <c r="F141" s="120">
        <v>7.0000000000000007E-2</v>
      </c>
      <c r="G141" s="121">
        <v>0.21</v>
      </c>
      <c r="H141" s="183">
        <v>0.72</v>
      </c>
      <c r="I141" s="120">
        <v>0.05</v>
      </c>
      <c r="J141" s="121">
        <v>0.2</v>
      </c>
      <c r="K141" s="183">
        <v>0.75</v>
      </c>
      <c r="L141" s="120">
        <v>0.08</v>
      </c>
      <c r="M141" s="121">
        <v>0.27</v>
      </c>
      <c r="N141" s="183">
        <v>0.66</v>
      </c>
      <c r="O141" s="120">
        <v>0.12</v>
      </c>
      <c r="P141" s="121">
        <v>0.25</v>
      </c>
      <c r="Q141" s="122">
        <v>0.63</v>
      </c>
    </row>
    <row r="142" spans="2:18" ht="16" x14ac:dyDescent="0.45">
      <c r="B142" s="69" t="s">
        <v>117</v>
      </c>
      <c r="C142" s="164"/>
      <c r="D142" s="164"/>
      <c r="E142" s="185"/>
      <c r="F142" s="164"/>
      <c r="G142" s="164"/>
      <c r="H142" s="185"/>
      <c r="I142" s="164"/>
      <c r="J142" s="164"/>
      <c r="K142" s="185"/>
      <c r="L142" s="164"/>
      <c r="M142" s="164"/>
      <c r="N142" s="185"/>
      <c r="O142" s="164"/>
      <c r="P142" s="164"/>
      <c r="Q142" s="164"/>
    </row>
    <row r="143" spans="2:18" ht="32" x14ac:dyDescent="0.45">
      <c r="B143" s="187" t="s">
        <v>180</v>
      </c>
      <c r="C143" s="120">
        <v>0.21</v>
      </c>
      <c r="D143" s="121">
        <v>0.19</v>
      </c>
      <c r="E143" s="183">
        <v>0.59</v>
      </c>
      <c r="F143" s="120">
        <v>0.22</v>
      </c>
      <c r="G143" s="121">
        <v>0.2</v>
      </c>
      <c r="H143" s="183">
        <v>0.57999999999999996</v>
      </c>
      <c r="I143" s="120">
        <v>0.21</v>
      </c>
      <c r="J143" s="121">
        <v>0.2</v>
      </c>
      <c r="K143" s="183">
        <v>0.6</v>
      </c>
      <c r="L143" s="120">
        <v>0.2</v>
      </c>
      <c r="M143" s="121">
        <v>0.2</v>
      </c>
      <c r="N143" s="183">
        <v>0.6</v>
      </c>
      <c r="O143" s="120">
        <v>0.2</v>
      </c>
      <c r="P143" s="121">
        <v>0.2</v>
      </c>
      <c r="Q143" s="122">
        <v>0.6</v>
      </c>
    </row>
    <row r="144" spans="2:18" ht="32" x14ac:dyDescent="0.45">
      <c r="B144" s="187" t="s">
        <v>179</v>
      </c>
      <c r="C144" s="120">
        <v>0.21</v>
      </c>
      <c r="D144" s="121">
        <v>0.2</v>
      </c>
      <c r="E144" s="183">
        <v>0.59</v>
      </c>
      <c r="F144" s="120">
        <v>0.21</v>
      </c>
      <c r="G144" s="121">
        <v>0.21</v>
      </c>
      <c r="H144" s="183">
        <v>0.57999999999999996</v>
      </c>
      <c r="I144" s="120">
        <v>0.21</v>
      </c>
      <c r="J144" s="121">
        <v>0.21</v>
      </c>
      <c r="K144" s="183">
        <v>0.57999999999999996</v>
      </c>
      <c r="L144" s="120">
        <v>0.2</v>
      </c>
      <c r="M144" s="121">
        <v>0.22</v>
      </c>
      <c r="N144" s="183">
        <v>0.56999999999999995</v>
      </c>
      <c r="O144" s="120">
        <v>0.2</v>
      </c>
      <c r="P144" s="121">
        <v>0.22</v>
      </c>
      <c r="Q144" s="122">
        <v>0.57999999999999996</v>
      </c>
    </row>
    <row r="145" spans="2:17" ht="16" x14ac:dyDescent="0.45">
      <c r="B145" s="69" t="s">
        <v>118</v>
      </c>
      <c r="C145" s="164"/>
      <c r="D145" s="164"/>
      <c r="E145" s="185"/>
      <c r="F145" s="164"/>
      <c r="G145" s="164"/>
      <c r="H145" s="185"/>
      <c r="I145" s="164"/>
      <c r="J145" s="164"/>
      <c r="K145" s="185"/>
      <c r="L145" s="164"/>
      <c r="M145" s="164"/>
      <c r="N145" s="185"/>
      <c r="O145" s="164"/>
      <c r="P145" s="164"/>
      <c r="Q145" s="164"/>
    </row>
    <row r="146" spans="2:17" ht="16" x14ac:dyDescent="0.45">
      <c r="B146" s="97" t="s">
        <v>123</v>
      </c>
      <c r="C146" s="120">
        <v>0.18</v>
      </c>
      <c r="D146" s="121">
        <v>0.32</v>
      </c>
      <c r="E146" s="183">
        <v>0.5</v>
      </c>
      <c r="F146" s="120">
        <v>0.17</v>
      </c>
      <c r="G146" s="121">
        <v>0.31</v>
      </c>
      <c r="H146" s="183">
        <v>0.52</v>
      </c>
      <c r="I146" s="120">
        <v>0.16</v>
      </c>
      <c r="J146" s="121">
        <v>0.34</v>
      </c>
      <c r="K146" s="183">
        <v>0.5</v>
      </c>
      <c r="L146" s="120">
        <v>0.17</v>
      </c>
      <c r="M146" s="121">
        <v>0.35</v>
      </c>
      <c r="N146" s="183">
        <v>0.49</v>
      </c>
      <c r="O146" s="120">
        <v>0.16</v>
      </c>
      <c r="P146" s="121">
        <v>0.36</v>
      </c>
      <c r="Q146" s="122">
        <v>0.48</v>
      </c>
    </row>
    <row r="147" spans="2:17" ht="16" x14ac:dyDescent="0.45">
      <c r="B147" s="97" t="s">
        <v>17</v>
      </c>
      <c r="C147" s="120">
        <v>0.1</v>
      </c>
      <c r="D147" s="121">
        <v>0.28999999999999998</v>
      </c>
      <c r="E147" s="183">
        <v>0.61</v>
      </c>
      <c r="F147" s="120">
        <v>0.09</v>
      </c>
      <c r="G147" s="121">
        <v>0.26</v>
      </c>
      <c r="H147" s="183">
        <v>0.66</v>
      </c>
      <c r="I147" s="120">
        <v>0.08</v>
      </c>
      <c r="J147" s="121">
        <v>0.3</v>
      </c>
      <c r="K147" s="183">
        <v>0.63</v>
      </c>
      <c r="L147" s="120">
        <v>0.08</v>
      </c>
      <c r="M147" s="121">
        <v>0.28999999999999998</v>
      </c>
      <c r="N147" s="183">
        <v>0.63</v>
      </c>
      <c r="O147" s="120">
        <v>7.0000000000000007E-2</v>
      </c>
      <c r="P147" s="121">
        <v>0.28999999999999998</v>
      </c>
      <c r="Q147" s="122">
        <v>0.64</v>
      </c>
    </row>
    <row r="148" spans="2:17" ht="16" x14ac:dyDescent="0.45">
      <c r="B148" s="97" t="s">
        <v>19</v>
      </c>
      <c r="C148" s="120">
        <v>0.13</v>
      </c>
      <c r="D148" s="121">
        <v>0.38</v>
      </c>
      <c r="E148" s="183">
        <v>0.49</v>
      </c>
      <c r="F148" s="120">
        <v>0.19</v>
      </c>
      <c r="G148" s="121">
        <v>0.41</v>
      </c>
      <c r="H148" s="183">
        <v>0.4</v>
      </c>
      <c r="I148" s="120">
        <v>0.13</v>
      </c>
      <c r="J148" s="121">
        <v>0.46</v>
      </c>
      <c r="K148" s="183">
        <v>0.42</v>
      </c>
      <c r="L148" s="120">
        <v>0.15</v>
      </c>
      <c r="M148" s="121">
        <v>0.4</v>
      </c>
      <c r="N148" s="183">
        <v>0.45</v>
      </c>
      <c r="O148" s="120">
        <v>0.1</v>
      </c>
      <c r="P148" s="121">
        <v>0.41</v>
      </c>
      <c r="Q148" s="122">
        <v>0.49</v>
      </c>
    </row>
    <row r="149" spans="2:17" ht="16" x14ac:dyDescent="0.45">
      <c r="B149" s="69" t="s">
        <v>119</v>
      </c>
      <c r="C149" s="164"/>
      <c r="D149" s="164"/>
      <c r="E149" s="185"/>
      <c r="F149" s="164"/>
      <c r="G149" s="164"/>
      <c r="H149" s="185"/>
      <c r="I149" s="164"/>
      <c r="J149" s="164"/>
      <c r="K149" s="185"/>
      <c r="L149" s="164"/>
      <c r="M149" s="164"/>
      <c r="N149" s="185"/>
      <c r="O149" s="164"/>
      <c r="P149" s="164"/>
      <c r="Q149" s="164"/>
    </row>
    <row r="150" spans="2:17" ht="16" x14ac:dyDescent="0.45">
      <c r="B150" s="167" t="s">
        <v>124</v>
      </c>
      <c r="C150" s="120">
        <v>0.04</v>
      </c>
      <c r="D150" s="121">
        <v>0.32</v>
      </c>
      <c r="E150" s="183">
        <v>0.63</v>
      </c>
      <c r="F150" s="120">
        <v>0.06</v>
      </c>
      <c r="G150" s="121">
        <v>0.27</v>
      </c>
      <c r="H150" s="183">
        <v>0.67</v>
      </c>
      <c r="I150" s="120">
        <v>0.05</v>
      </c>
      <c r="J150" s="121">
        <v>0.34</v>
      </c>
      <c r="K150" s="183">
        <v>0.61</v>
      </c>
      <c r="L150" s="120">
        <v>0.06</v>
      </c>
      <c r="M150" s="121">
        <v>0.34</v>
      </c>
      <c r="N150" s="183">
        <v>0.6</v>
      </c>
      <c r="O150" s="120">
        <v>0.16</v>
      </c>
      <c r="P150" s="121">
        <v>0.36</v>
      </c>
      <c r="Q150" s="122">
        <v>0.48</v>
      </c>
    </row>
    <row r="151" spans="2:17" ht="16" x14ac:dyDescent="0.45">
      <c r="B151" s="97" t="s">
        <v>125</v>
      </c>
      <c r="C151" s="120">
        <v>0.04</v>
      </c>
      <c r="D151" s="121">
        <v>0.23</v>
      </c>
      <c r="E151" s="183">
        <v>0.74</v>
      </c>
      <c r="F151" s="120">
        <v>0.02</v>
      </c>
      <c r="G151" s="121">
        <v>0.26</v>
      </c>
      <c r="H151" s="183">
        <v>0.72</v>
      </c>
      <c r="I151" s="120">
        <v>0.02</v>
      </c>
      <c r="J151" s="121">
        <v>0.21</v>
      </c>
      <c r="K151" s="183">
        <v>0.77</v>
      </c>
      <c r="L151" s="120">
        <v>0.03</v>
      </c>
      <c r="M151" s="121">
        <v>0.23</v>
      </c>
      <c r="N151" s="183">
        <v>0.73</v>
      </c>
      <c r="O151" s="120">
        <v>0.02</v>
      </c>
      <c r="P151" s="121">
        <v>0.28000000000000003</v>
      </c>
      <c r="Q151" s="122">
        <v>0.7</v>
      </c>
    </row>
    <row r="152" spans="2:17" ht="16" x14ac:dyDescent="0.45">
      <c r="B152" s="38" t="s">
        <v>5</v>
      </c>
      <c r="C152" s="99">
        <v>0.22</v>
      </c>
      <c r="D152" s="99">
        <v>0.21</v>
      </c>
      <c r="E152" s="184">
        <v>0.56999999999999995</v>
      </c>
      <c r="F152" s="99">
        <v>0.2</v>
      </c>
      <c r="G152" s="99">
        <v>0.21</v>
      </c>
      <c r="H152" s="184">
        <v>0.59</v>
      </c>
      <c r="I152" s="99">
        <v>0.2</v>
      </c>
      <c r="J152" s="99">
        <v>0.23</v>
      </c>
      <c r="K152" s="184">
        <v>0.57999999999999996</v>
      </c>
      <c r="L152" s="99">
        <v>0.19</v>
      </c>
      <c r="M152" s="99">
        <v>0.24</v>
      </c>
      <c r="N152" s="184">
        <v>0.56999999999999995</v>
      </c>
      <c r="O152" s="99">
        <v>0.19</v>
      </c>
      <c r="P152" s="99">
        <v>0.24</v>
      </c>
      <c r="Q152" s="99">
        <v>0.57999999999999996</v>
      </c>
    </row>
    <row r="154" spans="2:17" x14ac:dyDescent="0.45">
      <c r="B154" s="79" t="s">
        <v>172</v>
      </c>
    </row>
    <row r="155" spans="2:17" x14ac:dyDescent="0.45">
      <c r="B155" s="79" t="s">
        <v>159</v>
      </c>
    </row>
    <row r="156" spans="2:17" x14ac:dyDescent="0.45">
      <c r="B156" s="79" t="s">
        <v>181</v>
      </c>
    </row>
    <row r="159" spans="2:17" ht="16" x14ac:dyDescent="0.45">
      <c r="B159" s="78" t="s">
        <v>198</v>
      </c>
    </row>
    <row r="161" spans="2:27" ht="16" x14ac:dyDescent="0.45">
      <c r="C161" s="206">
        <v>2024</v>
      </c>
      <c r="D161" s="206"/>
      <c r="E161" s="206"/>
      <c r="F161" s="206"/>
      <c r="G161" s="206"/>
      <c r="H161" s="206" t="s">
        <v>91</v>
      </c>
      <c r="I161" s="206"/>
      <c r="J161" s="206"/>
      <c r="K161" s="206"/>
      <c r="L161" s="206"/>
      <c r="M161" s="206" t="s">
        <v>92</v>
      </c>
      <c r="N161" s="206"/>
      <c r="O161" s="206"/>
      <c r="P161" s="206"/>
      <c r="Q161" s="206"/>
      <c r="R161" s="206" t="s">
        <v>93</v>
      </c>
      <c r="S161" s="206"/>
      <c r="T161" s="206"/>
      <c r="U161" s="206"/>
      <c r="V161" s="206"/>
      <c r="W161" s="206" t="s">
        <v>94</v>
      </c>
      <c r="X161" s="206"/>
      <c r="Y161" s="206"/>
      <c r="Z161" s="206"/>
      <c r="AA161" s="206"/>
    </row>
    <row r="162" spans="2:27" ht="42" x14ac:dyDescent="0.4">
      <c r="C162" s="125" t="s">
        <v>86</v>
      </c>
      <c r="D162" s="119" t="s">
        <v>87</v>
      </c>
      <c r="E162" s="126" t="s">
        <v>88</v>
      </c>
      <c r="F162" s="119" t="s">
        <v>89</v>
      </c>
      <c r="G162" s="17" t="s">
        <v>90</v>
      </c>
      <c r="H162" s="125" t="s">
        <v>86</v>
      </c>
      <c r="I162" s="119" t="s">
        <v>87</v>
      </c>
      <c r="J162" s="126" t="s">
        <v>88</v>
      </c>
      <c r="K162" s="119" t="s">
        <v>89</v>
      </c>
      <c r="L162" s="17" t="s">
        <v>90</v>
      </c>
      <c r="M162" s="125" t="s">
        <v>86</v>
      </c>
      <c r="N162" s="119" t="s">
        <v>87</v>
      </c>
      <c r="O162" s="126" t="s">
        <v>88</v>
      </c>
      <c r="P162" s="119" t="s">
        <v>89</v>
      </c>
      <c r="Q162" s="17" t="s">
        <v>90</v>
      </c>
      <c r="R162" s="125" t="s">
        <v>86</v>
      </c>
      <c r="S162" s="119" t="s">
        <v>87</v>
      </c>
      <c r="T162" s="126" t="s">
        <v>88</v>
      </c>
      <c r="U162" s="119" t="s">
        <v>89</v>
      </c>
      <c r="V162" s="17" t="s">
        <v>90</v>
      </c>
      <c r="W162" s="125" t="s">
        <v>86</v>
      </c>
      <c r="X162" s="119" t="s">
        <v>87</v>
      </c>
      <c r="Y162" s="126" t="s">
        <v>88</v>
      </c>
      <c r="Z162" s="119" t="s">
        <v>89</v>
      </c>
      <c r="AA162" s="17" t="s">
        <v>90</v>
      </c>
    </row>
    <row r="163" spans="2:27" ht="16" x14ac:dyDescent="0.45">
      <c r="B163" s="69" t="s">
        <v>121</v>
      </c>
      <c r="C163" s="67">
        <v>93</v>
      </c>
      <c r="D163" s="67">
        <f>D164+D165</f>
        <v>93</v>
      </c>
      <c r="E163" s="67">
        <f t="shared" ref="E163:G163" si="22">E164+E165</f>
        <v>93</v>
      </c>
      <c r="F163" s="67">
        <f t="shared" si="22"/>
        <v>0</v>
      </c>
      <c r="G163" s="67">
        <f t="shared" si="22"/>
        <v>0</v>
      </c>
      <c r="H163" s="67" t="s">
        <v>8</v>
      </c>
      <c r="I163" s="67" t="s">
        <v>8</v>
      </c>
      <c r="J163" s="67" t="s">
        <v>8</v>
      </c>
      <c r="K163" s="67">
        <v>0</v>
      </c>
      <c r="L163" s="67">
        <v>0</v>
      </c>
      <c r="M163" s="67" t="s">
        <v>8</v>
      </c>
      <c r="N163" s="67" t="s">
        <v>8</v>
      </c>
      <c r="O163" s="67" t="s">
        <v>8</v>
      </c>
      <c r="P163" s="67">
        <v>0</v>
      </c>
      <c r="Q163" s="67">
        <v>0</v>
      </c>
      <c r="R163" s="67" t="s">
        <v>8</v>
      </c>
      <c r="S163" s="67" t="s">
        <v>8</v>
      </c>
      <c r="T163" s="67" t="s">
        <v>8</v>
      </c>
      <c r="U163" s="67">
        <v>0</v>
      </c>
      <c r="V163" s="67">
        <v>0</v>
      </c>
      <c r="W163" s="67" t="s">
        <v>8</v>
      </c>
      <c r="X163" s="67" t="s">
        <v>8</v>
      </c>
      <c r="Y163" s="67" t="s">
        <v>8</v>
      </c>
      <c r="Z163" s="67">
        <v>0</v>
      </c>
      <c r="AA163" s="67">
        <v>0</v>
      </c>
    </row>
    <row r="164" spans="2:27" ht="16" x14ac:dyDescent="0.4">
      <c r="B164" s="97" t="s">
        <v>6</v>
      </c>
      <c r="C164" s="115">
        <v>82</v>
      </c>
      <c r="D164" s="127">
        <v>82</v>
      </c>
      <c r="E164" s="128">
        <v>82</v>
      </c>
      <c r="F164" s="127">
        <v>0</v>
      </c>
      <c r="G164" s="48">
        <v>0</v>
      </c>
      <c r="H164" s="115">
        <v>72</v>
      </c>
      <c r="I164" s="127">
        <v>72</v>
      </c>
      <c r="J164" s="128">
        <v>71</v>
      </c>
      <c r="K164" s="127">
        <v>0</v>
      </c>
      <c r="L164" s="48">
        <v>0</v>
      </c>
      <c r="M164" s="115">
        <v>75</v>
      </c>
      <c r="N164" s="127">
        <v>75</v>
      </c>
      <c r="O164" s="128">
        <v>75</v>
      </c>
      <c r="P164" s="127">
        <v>0</v>
      </c>
      <c r="Q164" s="48">
        <v>0</v>
      </c>
      <c r="R164" s="115">
        <v>79</v>
      </c>
      <c r="S164" s="127">
        <v>79</v>
      </c>
      <c r="T164" s="128">
        <v>78</v>
      </c>
      <c r="U164" s="127">
        <v>0</v>
      </c>
      <c r="V164" s="48">
        <v>0</v>
      </c>
      <c r="W164" s="115">
        <v>49</v>
      </c>
      <c r="X164" s="127">
        <v>49</v>
      </c>
      <c r="Y164" s="135">
        <v>48</v>
      </c>
      <c r="Z164" s="127">
        <v>0</v>
      </c>
      <c r="AA164" s="48">
        <v>0</v>
      </c>
    </row>
    <row r="165" spans="2:27" ht="16" x14ac:dyDescent="0.4">
      <c r="B165" s="167" t="s">
        <v>122</v>
      </c>
      <c r="C165" s="115">
        <v>11</v>
      </c>
      <c r="D165" s="173">
        <v>11</v>
      </c>
      <c r="E165" s="128">
        <v>11</v>
      </c>
      <c r="F165" s="173">
        <v>0</v>
      </c>
      <c r="G165" s="48">
        <v>0</v>
      </c>
      <c r="H165" s="115" t="s">
        <v>8</v>
      </c>
      <c r="I165" s="173" t="s">
        <v>8</v>
      </c>
      <c r="J165" s="131" t="s">
        <v>8</v>
      </c>
      <c r="K165" s="173">
        <v>0</v>
      </c>
      <c r="L165" s="48">
        <v>0</v>
      </c>
      <c r="M165" s="115" t="s">
        <v>8</v>
      </c>
      <c r="N165" s="173" t="s">
        <v>8</v>
      </c>
      <c r="O165" s="131" t="s">
        <v>8</v>
      </c>
      <c r="P165" s="173">
        <v>0</v>
      </c>
      <c r="Q165" s="48">
        <v>0</v>
      </c>
      <c r="R165" s="115" t="s">
        <v>8</v>
      </c>
      <c r="S165" s="173" t="s">
        <v>8</v>
      </c>
      <c r="T165" s="131" t="s">
        <v>8</v>
      </c>
      <c r="U165" s="173">
        <v>0</v>
      </c>
      <c r="V165" s="48">
        <v>0</v>
      </c>
      <c r="W165" s="115" t="s">
        <v>8</v>
      </c>
      <c r="X165" s="173" t="s">
        <v>8</v>
      </c>
      <c r="Y165" s="135" t="s">
        <v>8</v>
      </c>
      <c r="Z165" s="173">
        <v>0</v>
      </c>
      <c r="AA165" s="48">
        <v>0</v>
      </c>
    </row>
    <row r="166" spans="2:27" ht="16" x14ac:dyDescent="0.45">
      <c r="B166" s="69" t="s">
        <v>117</v>
      </c>
      <c r="C166" s="67">
        <v>35575</v>
      </c>
      <c r="D166" s="67" t="s">
        <v>8</v>
      </c>
      <c r="E166" s="67" t="s">
        <v>8</v>
      </c>
      <c r="F166" s="67" t="s">
        <v>8</v>
      </c>
      <c r="G166" s="67" t="s">
        <v>8</v>
      </c>
      <c r="H166" s="67" t="s">
        <v>8</v>
      </c>
      <c r="I166" s="67" t="s">
        <v>8</v>
      </c>
      <c r="J166" s="67" t="s">
        <v>8</v>
      </c>
      <c r="K166" s="67">
        <f>SUM(K167:K169)</f>
        <v>1205</v>
      </c>
      <c r="L166" s="67">
        <f>SUM(L167:L169)</f>
        <v>3345</v>
      </c>
      <c r="M166" s="67" t="s">
        <v>8</v>
      </c>
      <c r="N166" s="67" t="s">
        <v>8</v>
      </c>
      <c r="O166" s="67" t="s">
        <v>8</v>
      </c>
      <c r="P166" s="67">
        <f>SUM(P167:P169)</f>
        <v>1294</v>
      </c>
      <c r="Q166" s="67">
        <f>SUM(Q167:Q169)</f>
        <v>2861</v>
      </c>
      <c r="R166" s="67" t="s">
        <v>8</v>
      </c>
      <c r="S166" s="67" t="s">
        <v>8</v>
      </c>
      <c r="T166" s="67" t="s">
        <v>8</v>
      </c>
      <c r="U166" s="67">
        <f>SUM(U167:U169)</f>
        <v>1022</v>
      </c>
      <c r="V166" s="67">
        <f>SUM(V167:V169)</f>
        <v>2171</v>
      </c>
      <c r="W166" s="67" t="s">
        <v>8</v>
      </c>
      <c r="X166" s="67" t="s">
        <v>8</v>
      </c>
      <c r="Y166" s="67" t="s">
        <v>8</v>
      </c>
      <c r="Z166" s="67">
        <f>SUM(Z167:Z169)</f>
        <v>866</v>
      </c>
      <c r="AA166" s="67">
        <f>SUM(AA167:AA169)</f>
        <v>1418</v>
      </c>
    </row>
    <row r="167" spans="2:27" ht="16" x14ac:dyDescent="0.4">
      <c r="B167" s="97" t="s">
        <v>114</v>
      </c>
      <c r="C167" s="115" t="s">
        <v>11</v>
      </c>
      <c r="D167" s="127" t="s">
        <v>11</v>
      </c>
      <c r="E167" s="131" t="s">
        <v>11</v>
      </c>
      <c r="F167" s="127">
        <v>0</v>
      </c>
      <c r="G167" s="48">
        <v>0</v>
      </c>
      <c r="H167" s="115">
        <v>0</v>
      </c>
      <c r="I167" s="127">
        <v>0</v>
      </c>
      <c r="J167" s="128">
        <v>0</v>
      </c>
      <c r="K167" s="127">
        <v>0</v>
      </c>
      <c r="L167" s="48">
        <v>0</v>
      </c>
      <c r="M167" s="115" t="s">
        <v>11</v>
      </c>
      <c r="N167" s="127" t="s">
        <v>11</v>
      </c>
      <c r="O167" s="131" t="s">
        <v>11</v>
      </c>
      <c r="P167" s="127">
        <v>0</v>
      </c>
      <c r="Q167" s="48">
        <v>0</v>
      </c>
      <c r="R167" s="115">
        <v>0</v>
      </c>
      <c r="S167" s="127">
        <v>0</v>
      </c>
      <c r="T167" s="128">
        <v>0</v>
      </c>
      <c r="U167" s="127">
        <v>0</v>
      </c>
      <c r="V167" s="48">
        <v>0</v>
      </c>
      <c r="W167" s="115">
        <v>0</v>
      </c>
      <c r="X167" s="127">
        <v>0</v>
      </c>
      <c r="Y167" s="135">
        <v>0</v>
      </c>
      <c r="Z167" s="127">
        <v>0</v>
      </c>
      <c r="AA167" s="48">
        <v>0</v>
      </c>
    </row>
    <row r="168" spans="2:27" ht="32" x14ac:dyDescent="0.4">
      <c r="B168" s="97" t="s">
        <v>126</v>
      </c>
      <c r="C168" s="115" t="s">
        <v>8</v>
      </c>
      <c r="D168" s="127" t="s">
        <v>8</v>
      </c>
      <c r="E168" s="131" t="s">
        <v>8</v>
      </c>
      <c r="F168" s="127">
        <v>0</v>
      </c>
      <c r="G168" s="48">
        <v>0</v>
      </c>
      <c r="H168" s="115" t="s">
        <v>11</v>
      </c>
      <c r="I168" s="127" t="s">
        <v>11</v>
      </c>
      <c r="J168" s="131" t="s">
        <v>11</v>
      </c>
      <c r="K168" s="127">
        <v>0</v>
      </c>
      <c r="L168" s="48">
        <v>0</v>
      </c>
      <c r="M168" s="115" t="s">
        <v>11</v>
      </c>
      <c r="N168" s="127" t="s">
        <v>11</v>
      </c>
      <c r="O168" s="131" t="s">
        <v>11</v>
      </c>
      <c r="P168" s="127">
        <v>0</v>
      </c>
      <c r="Q168" s="48">
        <v>0</v>
      </c>
      <c r="R168" s="115" t="s">
        <v>11</v>
      </c>
      <c r="S168" s="127" t="s">
        <v>11</v>
      </c>
      <c r="T168" s="131" t="s">
        <v>11</v>
      </c>
      <c r="U168" s="127">
        <v>0</v>
      </c>
      <c r="V168" s="48">
        <v>0</v>
      </c>
      <c r="W168" s="115" t="s">
        <v>11</v>
      </c>
      <c r="X168" s="127" t="s">
        <v>11</v>
      </c>
      <c r="Y168" s="135" t="s">
        <v>11</v>
      </c>
      <c r="Z168" s="127">
        <v>0</v>
      </c>
      <c r="AA168" s="48">
        <v>0</v>
      </c>
    </row>
    <row r="169" spans="2:27" ht="16" x14ac:dyDescent="0.4">
      <c r="B169" s="151" t="s">
        <v>177</v>
      </c>
      <c r="C169" s="115">
        <v>35567</v>
      </c>
      <c r="D169" s="152">
        <f t="shared" ref="D169:E169" si="23">D170+D171</f>
        <v>30918</v>
      </c>
      <c r="E169" s="131">
        <f t="shared" si="23"/>
        <v>10596</v>
      </c>
      <c r="F169" s="152" t="s">
        <v>8</v>
      </c>
      <c r="G169" s="48" t="s">
        <v>8</v>
      </c>
      <c r="H169" s="115">
        <v>35259</v>
      </c>
      <c r="I169" s="173">
        <f t="shared" ref="I169:AA169" si="24">I170+I171</f>
        <v>30709</v>
      </c>
      <c r="J169" s="131">
        <f t="shared" si="24"/>
        <v>10181</v>
      </c>
      <c r="K169" s="173">
        <f t="shared" si="24"/>
        <v>1205</v>
      </c>
      <c r="L169" s="48">
        <f t="shared" si="24"/>
        <v>3345</v>
      </c>
      <c r="M169" s="115">
        <v>33989</v>
      </c>
      <c r="N169" s="173">
        <f t="shared" si="24"/>
        <v>29834</v>
      </c>
      <c r="O169" s="131">
        <f t="shared" si="24"/>
        <v>10016</v>
      </c>
      <c r="P169" s="173">
        <f t="shared" si="24"/>
        <v>1294</v>
      </c>
      <c r="Q169" s="48">
        <f t="shared" si="24"/>
        <v>2861</v>
      </c>
      <c r="R169" s="115">
        <v>30289</v>
      </c>
      <c r="S169" s="173">
        <f t="shared" si="24"/>
        <v>27096</v>
      </c>
      <c r="T169" s="131">
        <f t="shared" si="24"/>
        <v>9022</v>
      </c>
      <c r="U169" s="173">
        <f t="shared" si="24"/>
        <v>1022</v>
      </c>
      <c r="V169" s="48">
        <f t="shared" si="24"/>
        <v>2171</v>
      </c>
      <c r="W169" s="115">
        <v>23797</v>
      </c>
      <c r="X169" s="173">
        <f t="shared" si="24"/>
        <v>21513</v>
      </c>
      <c r="Y169" s="131">
        <f t="shared" si="24"/>
        <v>7143</v>
      </c>
      <c r="Z169" s="173">
        <f t="shared" si="24"/>
        <v>866</v>
      </c>
      <c r="AA169" s="48">
        <f t="shared" si="24"/>
        <v>1418</v>
      </c>
    </row>
    <row r="170" spans="2:27" ht="16" x14ac:dyDescent="0.4">
      <c r="B170" s="124" t="s">
        <v>42</v>
      </c>
      <c r="C170" s="129">
        <v>2899</v>
      </c>
      <c r="D170" s="130">
        <v>2786</v>
      </c>
      <c r="E170" s="131">
        <v>1310</v>
      </c>
      <c r="F170" s="130" t="s">
        <v>8</v>
      </c>
      <c r="G170" s="50" t="s">
        <v>8</v>
      </c>
      <c r="H170" s="129">
        <v>2786</v>
      </c>
      <c r="I170" s="130">
        <v>2674</v>
      </c>
      <c r="J170" s="131">
        <v>1187</v>
      </c>
      <c r="K170" s="130">
        <v>29</v>
      </c>
      <c r="L170" s="50">
        <v>83</v>
      </c>
      <c r="M170" s="129">
        <v>2709</v>
      </c>
      <c r="N170" s="130">
        <v>2589</v>
      </c>
      <c r="O170" s="131">
        <v>1136</v>
      </c>
      <c r="P170" s="130">
        <v>30</v>
      </c>
      <c r="Q170" s="50">
        <v>90</v>
      </c>
      <c r="R170" s="129">
        <v>2609</v>
      </c>
      <c r="S170" s="130">
        <v>2490</v>
      </c>
      <c r="T170" s="131">
        <v>1087</v>
      </c>
      <c r="U170" s="130">
        <v>32</v>
      </c>
      <c r="V170" s="50">
        <v>87</v>
      </c>
      <c r="W170" s="129">
        <v>2235</v>
      </c>
      <c r="X170" s="130">
        <v>2158</v>
      </c>
      <c r="Y170" s="131">
        <v>932</v>
      </c>
      <c r="Z170" s="130">
        <v>23</v>
      </c>
      <c r="AA170" s="50">
        <v>54</v>
      </c>
    </row>
    <row r="171" spans="2:27" ht="16" x14ac:dyDescent="0.4">
      <c r="B171" s="124" t="s">
        <v>116</v>
      </c>
      <c r="C171" s="129">
        <v>32668</v>
      </c>
      <c r="D171" s="130">
        <v>28132</v>
      </c>
      <c r="E171" s="131">
        <v>9286</v>
      </c>
      <c r="F171" s="130">
        <v>1250</v>
      </c>
      <c r="G171" s="50">
        <v>3286</v>
      </c>
      <c r="H171" s="129">
        <v>32473</v>
      </c>
      <c r="I171" s="130">
        <v>28035</v>
      </c>
      <c r="J171" s="131">
        <v>8994</v>
      </c>
      <c r="K171" s="132">
        <v>1176</v>
      </c>
      <c r="L171" s="50">
        <v>3262</v>
      </c>
      <c r="M171" s="129">
        <v>31280</v>
      </c>
      <c r="N171" s="130">
        <v>27245</v>
      </c>
      <c r="O171" s="131">
        <v>8880</v>
      </c>
      <c r="P171" s="130">
        <v>1264</v>
      </c>
      <c r="Q171" s="50">
        <v>2771</v>
      </c>
      <c r="R171" s="129">
        <v>27680</v>
      </c>
      <c r="S171" s="130">
        <v>24606</v>
      </c>
      <c r="T171" s="131">
        <v>7935</v>
      </c>
      <c r="U171" s="130">
        <v>990</v>
      </c>
      <c r="V171" s="50">
        <v>2084</v>
      </c>
      <c r="W171" s="129">
        <v>21562</v>
      </c>
      <c r="X171" s="130">
        <v>19355</v>
      </c>
      <c r="Y171" s="131">
        <v>6211</v>
      </c>
      <c r="Z171" s="130">
        <v>843</v>
      </c>
      <c r="AA171" s="50">
        <v>1364</v>
      </c>
    </row>
    <row r="172" spans="2:27" ht="16" x14ac:dyDescent="0.45">
      <c r="B172" s="69" t="s">
        <v>118</v>
      </c>
      <c r="C172" s="67">
        <v>5976</v>
      </c>
      <c r="D172" s="67">
        <f>D173+D174+D175</f>
        <v>5247</v>
      </c>
      <c r="E172" s="67">
        <f>E173+E174+E175</f>
        <v>2058</v>
      </c>
      <c r="F172" s="67" t="s">
        <v>8</v>
      </c>
      <c r="G172" s="67" t="s">
        <v>8</v>
      </c>
      <c r="H172" s="67">
        <v>5972</v>
      </c>
      <c r="I172" s="67" t="s">
        <v>8</v>
      </c>
      <c r="J172" s="67">
        <f>J173+J174+J175</f>
        <v>2001</v>
      </c>
      <c r="K172" s="67">
        <f>K173+K174+K175</f>
        <v>194</v>
      </c>
      <c r="L172" s="67" t="s">
        <v>8</v>
      </c>
      <c r="M172" s="67">
        <v>5481</v>
      </c>
      <c r="N172" s="67">
        <f>N173+N174+N175</f>
        <v>4895</v>
      </c>
      <c r="O172" s="67">
        <f>O173+O174+O175</f>
        <v>1797</v>
      </c>
      <c r="P172" s="67">
        <f>P173+P174+P175</f>
        <v>196</v>
      </c>
      <c r="Q172" s="67">
        <f>Q173+Q174+Q175</f>
        <v>390</v>
      </c>
      <c r="R172" s="67">
        <v>4840</v>
      </c>
      <c r="S172" s="67">
        <f>S173+S174+S175</f>
        <v>4405</v>
      </c>
      <c r="T172" s="67">
        <f>T173+T174+T175</f>
        <v>1695</v>
      </c>
      <c r="U172" s="67" t="s">
        <v>8</v>
      </c>
      <c r="V172" s="67" t="s">
        <v>8</v>
      </c>
      <c r="W172" s="67">
        <v>3240</v>
      </c>
      <c r="X172" s="67">
        <f>X173+X174+X175</f>
        <v>2979</v>
      </c>
      <c r="Y172" s="67">
        <f>Y173+Y174+Y175</f>
        <v>1175</v>
      </c>
      <c r="Z172" s="67">
        <f>Z173+Z174+Z175</f>
        <v>107</v>
      </c>
      <c r="AA172" s="67">
        <f>AA173+AA174+AA175</f>
        <v>154</v>
      </c>
    </row>
    <row r="173" spans="2:27" ht="16" x14ac:dyDescent="0.4">
      <c r="B173" s="97" t="s">
        <v>10</v>
      </c>
      <c r="C173" s="115">
        <v>4267</v>
      </c>
      <c r="D173" s="127">
        <v>3747</v>
      </c>
      <c r="E173" s="128">
        <v>1559</v>
      </c>
      <c r="F173" s="127">
        <v>124</v>
      </c>
      <c r="G173" s="48">
        <v>396</v>
      </c>
      <c r="H173" s="115">
        <v>4400</v>
      </c>
      <c r="I173" s="127">
        <v>3914</v>
      </c>
      <c r="J173" s="128">
        <v>1559</v>
      </c>
      <c r="K173" s="133">
        <v>136</v>
      </c>
      <c r="L173" s="48">
        <v>350</v>
      </c>
      <c r="M173" s="115">
        <v>4114</v>
      </c>
      <c r="N173" s="127">
        <v>3644</v>
      </c>
      <c r="O173" s="128">
        <v>1402</v>
      </c>
      <c r="P173" s="127">
        <v>143</v>
      </c>
      <c r="Q173" s="48">
        <v>327</v>
      </c>
      <c r="R173" s="115">
        <v>3583</v>
      </c>
      <c r="S173" s="127">
        <v>3245</v>
      </c>
      <c r="T173" s="128">
        <v>1324</v>
      </c>
      <c r="U173" s="127">
        <v>102</v>
      </c>
      <c r="V173" s="48">
        <v>236</v>
      </c>
      <c r="W173" s="115">
        <v>2397</v>
      </c>
      <c r="X173" s="127">
        <v>2188</v>
      </c>
      <c r="Y173" s="135">
        <v>901</v>
      </c>
      <c r="Z173" s="127">
        <v>78</v>
      </c>
      <c r="AA173" s="48">
        <v>131</v>
      </c>
    </row>
    <row r="174" spans="2:27" ht="16" x14ac:dyDescent="0.4">
      <c r="B174" s="97" t="s">
        <v>17</v>
      </c>
      <c r="C174" s="115">
        <v>1501</v>
      </c>
      <c r="D174" s="127">
        <v>1349</v>
      </c>
      <c r="E174" s="128">
        <v>421</v>
      </c>
      <c r="F174" s="127">
        <v>41</v>
      </c>
      <c r="G174" s="48">
        <v>111</v>
      </c>
      <c r="H174" s="115">
        <v>1378</v>
      </c>
      <c r="I174" s="127">
        <v>1268</v>
      </c>
      <c r="J174" s="128">
        <v>371</v>
      </c>
      <c r="K174" s="133">
        <v>38</v>
      </c>
      <c r="L174" s="48">
        <v>72</v>
      </c>
      <c r="M174" s="115">
        <v>1214</v>
      </c>
      <c r="N174" s="127">
        <v>1126</v>
      </c>
      <c r="O174" s="128">
        <v>333</v>
      </c>
      <c r="P174" s="127">
        <v>40</v>
      </c>
      <c r="Q174" s="48">
        <v>48</v>
      </c>
      <c r="R174" s="115">
        <v>1115</v>
      </c>
      <c r="S174" s="127">
        <v>1044</v>
      </c>
      <c r="T174" s="128">
        <v>304</v>
      </c>
      <c r="U174" s="127">
        <v>28</v>
      </c>
      <c r="V174" s="48">
        <v>43</v>
      </c>
      <c r="W174" s="115">
        <v>759</v>
      </c>
      <c r="X174" s="127">
        <v>719</v>
      </c>
      <c r="Y174" s="135">
        <v>236</v>
      </c>
      <c r="Z174" s="127">
        <v>17</v>
      </c>
      <c r="AA174" s="48">
        <v>23</v>
      </c>
    </row>
    <row r="175" spans="2:27" ht="16" x14ac:dyDescent="0.4">
      <c r="B175" s="97" t="s">
        <v>19</v>
      </c>
      <c r="C175" s="115">
        <v>208</v>
      </c>
      <c r="D175" s="127">
        <v>151</v>
      </c>
      <c r="E175" s="128">
        <v>78</v>
      </c>
      <c r="F175" s="127" t="s">
        <v>8</v>
      </c>
      <c r="G175" s="48" t="s">
        <v>8</v>
      </c>
      <c r="H175" s="115">
        <v>194</v>
      </c>
      <c r="I175" s="127" t="s">
        <v>8</v>
      </c>
      <c r="J175" s="128">
        <v>71</v>
      </c>
      <c r="K175" s="133">
        <v>20</v>
      </c>
      <c r="L175" s="48" t="s">
        <v>8</v>
      </c>
      <c r="M175" s="115">
        <v>153</v>
      </c>
      <c r="N175" s="127">
        <v>125</v>
      </c>
      <c r="O175" s="128">
        <v>62</v>
      </c>
      <c r="P175" s="127">
        <v>13</v>
      </c>
      <c r="Q175" s="48">
        <v>15</v>
      </c>
      <c r="R175" s="115">
        <v>142</v>
      </c>
      <c r="S175" s="127">
        <v>116</v>
      </c>
      <c r="T175" s="128">
        <v>67</v>
      </c>
      <c r="U175" s="127" t="s">
        <v>8</v>
      </c>
      <c r="V175" s="48" t="s">
        <v>8</v>
      </c>
      <c r="W175" s="115">
        <v>84</v>
      </c>
      <c r="X175" s="127">
        <v>72</v>
      </c>
      <c r="Y175" s="135">
        <v>38</v>
      </c>
      <c r="Z175" s="214">
        <v>12</v>
      </c>
      <c r="AA175" s="214"/>
    </row>
    <row r="176" spans="2:27" ht="16" x14ac:dyDescent="0.45">
      <c r="B176" s="69" t="s">
        <v>119</v>
      </c>
      <c r="C176" s="67">
        <v>585</v>
      </c>
      <c r="D176" s="67" t="s">
        <v>8</v>
      </c>
      <c r="E176" s="67">
        <f>E177+E178</f>
        <v>425</v>
      </c>
      <c r="F176" s="67" t="s">
        <v>11</v>
      </c>
      <c r="G176" s="67" t="s">
        <v>11</v>
      </c>
      <c r="H176" s="67">
        <v>495</v>
      </c>
      <c r="I176" s="67" t="s">
        <v>8</v>
      </c>
      <c r="J176" s="67">
        <f>J177+J178</f>
        <v>352</v>
      </c>
      <c r="K176" s="67">
        <f>K177+K178</f>
        <v>0</v>
      </c>
      <c r="L176" s="67" t="s">
        <v>11</v>
      </c>
      <c r="M176" s="67">
        <v>414</v>
      </c>
      <c r="N176" s="67">
        <f>N177+N178</f>
        <v>408</v>
      </c>
      <c r="O176" s="67">
        <f>O177+O178</f>
        <v>303</v>
      </c>
      <c r="P176" s="67">
        <f>P177+P178</f>
        <v>0</v>
      </c>
      <c r="Q176" s="67">
        <f>Q177+Q178</f>
        <v>6</v>
      </c>
      <c r="R176" s="67">
        <v>349</v>
      </c>
      <c r="S176" s="67">
        <f>S177+S178</f>
        <v>343</v>
      </c>
      <c r="T176" s="67">
        <f>T177+T178</f>
        <v>240</v>
      </c>
      <c r="U176" s="67" t="s">
        <v>11</v>
      </c>
      <c r="V176" s="67" t="s">
        <v>11</v>
      </c>
      <c r="W176" s="67">
        <v>284</v>
      </c>
      <c r="X176" s="67" t="s">
        <v>8</v>
      </c>
      <c r="Y176" s="67">
        <f>Y177+Y178</f>
        <v>203</v>
      </c>
      <c r="Z176" s="213" t="s">
        <v>11</v>
      </c>
      <c r="AA176" s="213"/>
    </row>
    <row r="177" spans="2:27" ht="16" x14ac:dyDescent="0.4">
      <c r="B177" s="97" t="s">
        <v>3</v>
      </c>
      <c r="C177" s="115">
        <v>225</v>
      </c>
      <c r="D177" s="127">
        <v>225</v>
      </c>
      <c r="E177" s="128">
        <v>221</v>
      </c>
      <c r="F177" s="127">
        <v>0</v>
      </c>
      <c r="G177" s="48">
        <v>0</v>
      </c>
      <c r="H177" s="115">
        <v>183</v>
      </c>
      <c r="I177" s="127">
        <v>183</v>
      </c>
      <c r="J177" s="128">
        <v>179</v>
      </c>
      <c r="K177" s="127">
        <v>0</v>
      </c>
      <c r="L177" s="48">
        <v>0</v>
      </c>
      <c r="M177" s="115">
        <v>126</v>
      </c>
      <c r="N177" s="127">
        <v>126</v>
      </c>
      <c r="O177" s="128">
        <v>126</v>
      </c>
      <c r="P177" s="127">
        <v>0</v>
      </c>
      <c r="Q177" s="48">
        <v>0</v>
      </c>
      <c r="R177" s="115">
        <v>98</v>
      </c>
      <c r="S177" s="127">
        <v>98</v>
      </c>
      <c r="T177" s="128">
        <v>95</v>
      </c>
      <c r="U177" s="127">
        <v>0</v>
      </c>
      <c r="V177" s="48">
        <v>0</v>
      </c>
      <c r="W177" s="115">
        <v>58</v>
      </c>
      <c r="X177" s="127">
        <v>58</v>
      </c>
      <c r="Y177" s="135">
        <v>58</v>
      </c>
      <c r="Z177" s="127">
        <v>0</v>
      </c>
      <c r="AA177" s="48">
        <v>0</v>
      </c>
    </row>
    <row r="178" spans="2:27" ht="16" x14ac:dyDescent="0.4">
      <c r="B178" s="97" t="s">
        <v>4</v>
      </c>
      <c r="C178" s="115">
        <v>360</v>
      </c>
      <c r="D178" s="127" t="s">
        <v>8</v>
      </c>
      <c r="E178" s="128">
        <v>204</v>
      </c>
      <c r="F178" s="127" t="s">
        <v>11</v>
      </c>
      <c r="G178" s="48" t="s">
        <v>11</v>
      </c>
      <c r="H178" s="115">
        <v>312</v>
      </c>
      <c r="I178" s="127" t="s">
        <v>8</v>
      </c>
      <c r="J178" s="128">
        <v>173</v>
      </c>
      <c r="K178" s="127">
        <v>0</v>
      </c>
      <c r="L178" s="48" t="s">
        <v>11</v>
      </c>
      <c r="M178" s="115">
        <v>288</v>
      </c>
      <c r="N178" s="127">
        <v>282</v>
      </c>
      <c r="O178" s="128">
        <v>177</v>
      </c>
      <c r="P178" s="127">
        <v>0</v>
      </c>
      <c r="Q178" s="48">
        <v>6</v>
      </c>
      <c r="R178" s="115">
        <v>251</v>
      </c>
      <c r="S178" s="127">
        <v>245</v>
      </c>
      <c r="T178" s="128">
        <v>145</v>
      </c>
      <c r="U178" s="127" t="s">
        <v>11</v>
      </c>
      <c r="V178" s="48" t="s">
        <v>11</v>
      </c>
      <c r="W178" s="115">
        <v>226</v>
      </c>
      <c r="X178" s="127" t="s">
        <v>8</v>
      </c>
      <c r="Y178" s="135">
        <v>145</v>
      </c>
      <c r="Z178" s="214" t="s">
        <v>11</v>
      </c>
      <c r="AA178" s="214"/>
    </row>
    <row r="179" spans="2:27" ht="16" x14ac:dyDescent="0.45">
      <c r="B179" s="38" t="s">
        <v>5</v>
      </c>
      <c r="C179" s="134">
        <v>42229</v>
      </c>
      <c r="D179" s="134">
        <v>36847</v>
      </c>
      <c r="E179" s="134">
        <v>13179</v>
      </c>
      <c r="F179" s="134">
        <v>1479</v>
      </c>
      <c r="G179" s="134">
        <v>3903</v>
      </c>
      <c r="H179" s="134">
        <v>41809</v>
      </c>
      <c r="I179" s="134">
        <v>35419</v>
      </c>
      <c r="J179" s="134">
        <v>12281</v>
      </c>
      <c r="K179" s="134">
        <v>1336</v>
      </c>
      <c r="L179" s="134">
        <v>3654</v>
      </c>
      <c r="M179" s="134">
        <v>39973</v>
      </c>
      <c r="N179" s="134">
        <v>32591</v>
      </c>
      <c r="O179" s="134">
        <v>11237</v>
      </c>
      <c r="P179" s="134">
        <v>1440</v>
      </c>
      <c r="Q179" s="134">
        <v>3149</v>
      </c>
      <c r="R179" s="134">
        <v>35567</v>
      </c>
      <c r="S179" s="134">
        <v>29132</v>
      </c>
      <c r="T179" s="134">
        <v>9884</v>
      </c>
      <c r="U179" s="134">
        <v>1148</v>
      </c>
      <c r="V179" s="134">
        <v>2396</v>
      </c>
      <c r="W179" s="134">
        <v>27380</v>
      </c>
      <c r="X179" s="134">
        <v>22646</v>
      </c>
      <c r="Y179" s="134">
        <v>7676</v>
      </c>
      <c r="Z179" s="134">
        <v>949</v>
      </c>
      <c r="AA179" s="134">
        <v>1516</v>
      </c>
    </row>
    <row r="181" spans="2:27" x14ac:dyDescent="0.45">
      <c r="B181" s="79" t="s">
        <v>172</v>
      </c>
    </row>
    <row r="182" spans="2:27" x14ac:dyDescent="0.45">
      <c r="B182" s="79" t="s">
        <v>159</v>
      </c>
    </row>
    <row r="183" spans="2:27" x14ac:dyDescent="0.45">
      <c r="B183" s="79" t="s">
        <v>160</v>
      </c>
    </row>
    <row r="184" spans="2:27" x14ac:dyDescent="0.45">
      <c r="B184" s="79" t="s">
        <v>182</v>
      </c>
    </row>
    <row r="193" spans="2:14" x14ac:dyDescent="0.45">
      <c r="B193" s="156"/>
      <c r="H193" s="156"/>
      <c r="I193" s="156"/>
      <c r="M193" s="156"/>
      <c r="N193" s="156"/>
    </row>
    <row r="194" spans="2:14" x14ac:dyDescent="0.45">
      <c r="B194" s="156"/>
      <c r="H194" s="156"/>
      <c r="I194" s="156"/>
      <c r="M194" s="156"/>
      <c r="N194" s="156"/>
    </row>
    <row r="208" spans="2:14" x14ac:dyDescent="0.45">
      <c r="B208" s="156"/>
    </row>
    <row r="209" spans="2:12" x14ac:dyDescent="0.45">
      <c r="B209" s="156"/>
    </row>
    <row r="212" spans="2:12" x14ac:dyDescent="0.45">
      <c r="B212" s="156"/>
    </row>
    <row r="213" spans="2:12" x14ac:dyDescent="0.45">
      <c r="B213" s="156"/>
    </row>
    <row r="224" spans="2:12" x14ac:dyDescent="0.45">
      <c r="L224" s="156"/>
    </row>
    <row r="225" spans="3:12" x14ac:dyDescent="0.45">
      <c r="L225" s="156"/>
    </row>
    <row r="227" spans="3:12" x14ac:dyDescent="0.45">
      <c r="C227" s="156"/>
    </row>
    <row r="228" spans="3:12" x14ac:dyDescent="0.45">
      <c r="C228" s="156"/>
    </row>
    <row r="229" spans="3:12" x14ac:dyDescent="0.45">
      <c r="C229" s="156"/>
    </row>
    <row r="230" spans="3:12" x14ac:dyDescent="0.45">
      <c r="C230" s="156"/>
    </row>
  </sheetData>
  <mergeCells count="44">
    <mergeCell ref="F5:N5"/>
    <mergeCell ref="D97:F97"/>
    <mergeCell ref="C161:G161"/>
    <mergeCell ref="C138:E138"/>
    <mergeCell ref="L138:N138"/>
    <mergeCell ref="O138:Q138"/>
    <mergeCell ref="C73:G73"/>
    <mergeCell ref="H73:L73"/>
    <mergeCell ref="M73:Q73"/>
    <mergeCell ref="F138:H138"/>
    <mergeCell ref="I138:K138"/>
    <mergeCell ref="P87:Q87"/>
    <mergeCell ref="AF59:AI59"/>
    <mergeCell ref="AJ59:AM59"/>
    <mergeCell ref="F87:G87"/>
    <mergeCell ref="T59:W59"/>
    <mergeCell ref="X59:AA59"/>
    <mergeCell ref="AB59:AE59"/>
    <mergeCell ref="Z178:AA178"/>
    <mergeCell ref="H161:L161"/>
    <mergeCell ref="M161:Q161"/>
    <mergeCell ref="R161:V161"/>
    <mergeCell ref="W161:AA161"/>
    <mergeCell ref="C29:E29"/>
    <mergeCell ref="F29:H29"/>
    <mergeCell ref="C110:E110"/>
    <mergeCell ref="F110:H110"/>
    <mergeCell ref="I29:K29"/>
    <mergeCell ref="C53:E53"/>
    <mergeCell ref="F53:H53"/>
    <mergeCell ref="I53:K53"/>
    <mergeCell ref="L53:N53"/>
    <mergeCell ref="O110:Q110"/>
    <mergeCell ref="L110:N110"/>
    <mergeCell ref="I110:K110"/>
    <mergeCell ref="Z176:AA176"/>
    <mergeCell ref="L29:N29"/>
    <mergeCell ref="O29:Q29"/>
    <mergeCell ref="Z175:AA175"/>
    <mergeCell ref="R73:V73"/>
    <mergeCell ref="W73:AA73"/>
    <mergeCell ref="Z87:AA87"/>
    <mergeCell ref="U87:V87"/>
    <mergeCell ref="O53:Q53"/>
  </mergeCells>
  <phoneticPr fontId="25"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Sources</vt:lpstr>
      <vt:lpstr>Féminicides - DAV</vt:lpstr>
      <vt:lpstr>Victimation - VRS, SSMSI</vt:lpstr>
      <vt:lpstr>Police_Gendarmerie - SSMSI</vt:lpstr>
      <vt:lpstr>Affaires traitées - SSER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2025-12-02T15:34:45Z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2025-07-22T17:00:42Z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7b46843f-c0be-4871-bb1d-4eb091a76333</vt:lpwstr>
  </property>
  <property fmtid="{D5CDD505-2E9C-101B-9397-08002B2CF9AE}" pid="8" name="MSIP_Label_3094c1fb-3db8-4cce-b079-9b022302847f_ContentBits">
    <vt:lpwstr>0</vt:lpwstr>
  </property>
</Properties>
</file>